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tin\Desktop\"/>
    </mc:Choice>
  </mc:AlternateContent>
  <bookViews>
    <workbookView xWindow="0" yWindow="0" windowWidth="16065" windowHeight="12525" tabRatio="857"/>
  </bookViews>
  <sheets>
    <sheet name="Rekapitulace stavby" sheetId="1" r:id="rId1"/>
    <sheet name="D.1.1 - Architektonicko -..." sheetId="18" r:id="rId2"/>
    <sheet name="D.1.4.a - Valdice - moder..." sheetId="20" r:id="rId3"/>
    <sheet name="D.1.4.b - Valdice - moder..." sheetId="19" r:id="rId4"/>
    <sheet name="D.1.4.c - 01 - Zařízení p..." sheetId="5" r:id="rId5"/>
    <sheet name="D.1.4.d - 01 - Zařízení v..." sheetId="6" r:id="rId6"/>
    <sheet name="D.1.4.d - 02 - Zařízení v..." sheetId="7" r:id="rId7"/>
    <sheet name="D.1.4.d - 03 - Zařízení v..." sheetId="8" r:id="rId8"/>
    <sheet name="D.1.4.g Kotelna KD" sheetId="16" r:id="rId9"/>
  </sheets>
  <externalReferences>
    <externalReference r:id="rId10"/>
    <externalReference r:id="rId11"/>
  </externalReferences>
  <definedNames>
    <definedName name="_xlnm._FilterDatabase" localSheetId="1" hidden="1">'D.1.1 - Architektonicko -...'!$C$88:$K$210</definedName>
    <definedName name="_xlnm._FilterDatabase" localSheetId="2" hidden="1">'D.1.4.a - Valdice - moder...'!$C$82:$K$127</definedName>
    <definedName name="_xlnm._FilterDatabase" localSheetId="3" hidden="1">'D.1.4.b - Valdice - moder...'!$C$79:$K$119</definedName>
    <definedName name="_xlnm._FilterDatabase" localSheetId="4" hidden="1">'D.1.4.c - 01 - Zařízení p...'!$C$80:$K$239</definedName>
    <definedName name="_xlnm._FilterDatabase" localSheetId="5" hidden="1">'D.1.4.d - 01 - Zařízení v...'!$C$77:$K$100</definedName>
    <definedName name="_xlnm._FilterDatabase" localSheetId="6" hidden="1">'D.1.4.d - 02 - Zařízení v...'!$C$77:$K$82</definedName>
    <definedName name="_xlnm._FilterDatabase" localSheetId="7" hidden="1">'D.1.4.d - 03 - Zařízení v...'!$C$77:$K$87</definedName>
    <definedName name="_xlnm.Print_Titles" localSheetId="1">'D.1.1 - Architektonicko -...'!$88:$88</definedName>
    <definedName name="_xlnm.Print_Titles" localSheetId="2">'D.1.4.a - Valdice - moder...'!$82:$82</definedName>
    <definedName name="_xlnm.Print_Titles" localSheetId="3">'D.1.4.b - Valdice - moder...'!$79:$79</definedName>
    <definedName name="_xlnm.Print_Titles" localSheetId="4">'D.1.4.c - 01 - Zařízení p...'!$80:$80</definedName>
    <definedName name="_xlnm.Print_Titles" localSheetId="5">'D.1.4.d - 01 - Zařízení v...'!$77:$77</definedName>
    <definedName name="_xlnm.Print_Titles" localSheetId="6">'D.1.4.d - 02 - Zařízení v...'!$77:$77</definedName>
    <definedName name="_xlnm.Print_Titles" localSheetId="7">'D.1.4.d - 03 - Zařízení v...'!$77:$77</definedName>
    <definedName name="_xlnm.Print_Titles" localSheetId="8">'D.1.4.g Kotelna KD'!$121:$121</definedName>
    <definedName name="_xlnm.Print_Titles" localSheetId="0">'Rekapitulace stavby'!$49:$49</definedName>
    <definedName name="_xlnm.Print_Area" localSheetId="1">'D.1.1 - Architektonicko -...'!$C$4:$J$36,'D.1.1 - Architektonicko -...'!$C$42:$J$70,'D.1.1 - Architektonicko -...'!$C$76:$K$210</definedName>
    <definedName name="_xlnm.Print_Area" localSheetId="2">'D.1.4.a - Valdice - moder...'!$C$4:$J$36,'D.1.4.a - Valdice - moder...'!$C$42:$J$64,'D.1.4.a - Valdice - moder...'!$C$70:$K$127</definedName>
    <definedName name="_xlnm.Print_Area" localSheetId="3">'D.1.4.b - Valdice - moder...'!$C$4:$J$36,'D.1.4.b - Valdice - moder...'!$C$42:$J$61,'D.1.4.b - Valdice - moder...'!$C$67:$K$119</definedName>
    <definedName name="_xlnm.Print_Area" localSheetId="4">'D.1.4.c - 01 - Zařízení p...'!$C$4:$J$36,'D.1.4.c - 01 - Zařízení p...'!$C$42:$J$62,'D.1.4.c - 01 - Zařízení p...'!$C$68:$K$239</definedName>
    <definedName name="_xlnm.Print_Area" localSheetId="5">'D.1.4.d - 01 - Zařízení v...'!$C$4:$J$36,'D.1.4.d - 01 - Zařízení v...'!$C$42:$J$59,'D.1.4.d - 01 - Zařízení v...'!$C$65:$K$100</definedName>
    <definedName name="_xlnm.Print_Area" localSheetId="6">'D.1.4.d - 02 - Zařízení v...'!$C$4:$J$36,'D.1.4.d - 02 - Zařízení v...'!$C$42:$J$59,'D.1.4.d - 02 - Zařízení v...'!$C$65:$K$82</definedName>
    <definedName name="_xlnm.Print_Area" localSheetId="7">'D.1.4.d - 03 - Zařízení v...'!$C$4:$J$36,'D.1.4.d - 03 - Zařízení v...'!$C$42:$J$59,'D.1.4.d - 03 - Zařízení v...'!$C$65:$K$87</definedName>
    <definedName name="_xlnm.Print_Area" localSheetId="8">'D.1.4.g Kotelna KD'!$C$4:$Q$70,'D.1.4.g Kotelna KD'!$C$76:$Q$105,'D.1.4.g Kotelna KD'!$C$111:$Q$191</definedName>
    <definedName name="_xlnm.Print_Area" localSheetId="0">'Rekapitulace stavby'!$D$4:$AO$33,'Rekapitulace stavby'!$C$39:$AQ$60</definedName>
  </definedNames>
  <calcPr calcId="152511"/>
</workbook>
</file>

<file path=xl/calcChain.xml><?xml version="1.0" encoding="utf-8"?>
<calcChain xmlns="http://schemas.openxmlformats.org/spreadsheetml/2006/main">
  <c r="E45" i="20" l="1"/>
  <c r="E47" i="20"/>
  <c r="F49" i="20"/>
  <c r="J49" i="20"/>
  <c r="F51" i="20"/>
  <c r="J51" i="20"/>
  <c r="F52" i="20"/>
  <c r="E73" i="20"/>
  <c r="E75" i="20"/>
  <c r="F77" i="20"/>
  <c r="J77" i="20"/>
  <c r="F79" i="20"/>
  <c r="J79" i="20"/>
  <c r="F80" i="20"/>
  <c r="P86" i="20"/>
  <c r="P85" i="20" s="1"/>
  <c r="P84" i="20" s="1"/>
  <c r="R86" i="20"/>
  <c r="R85" i="20" s="1"/>
  <c r="R84" i="20" s="1"/>
  <c r="T86" i="20"/>
  <c r="T85" i="20" s="1"/>
  <c r="T84" i="20" s="1"/>
  <c r="BE86" i="20"/>
  <c r="BF86" i="20"/>
  <c r="BG86" i="20"/>
  <c r="BH86" i="20"/>
  <c r="BI86" i="20"/>
  <c r="BK86" i="20"/>
  <c r="BK85" i="20" s="1"/>
  <c r="P89" i="20"/>
  <c r="R89" i="20"/>
  <c r="T89" i="20"/>
  <c r="BE89" i="20"/>
  <c r="BF89" i="20"/>
  <c r="BG89" i="20"/>
  <c r="BH89" i="20"/>
  <c r="BI89" i="20"/>
  <c r="BK89" i="20"/>
  <c r="BE90" i="20"/>
  <c r="P90" i="20"/>
  <c r="R90" i="20"/>
  <c r="T90" i="20"/>
  <c r="BF90" i="20"/>
  <c r="BG90" i="20"/>
  <c r="BH90" i="20"/>
  <c r="BI90" i="20"/>
  <c r="BK90" i="20"/>
  <c r="P91" i="20"/>
  <c r="R91" i="20"/>
  <c r="T91" i="20"/>
  <c r="BE91" i="20"/>
  <c r="BF91" i="20"/>
  <c r="BG91" i="20"/>
  <c r="BH91" i="20"/>
  <c r="BI91" i="20"/>
  <c r="BK91" i="20"/>
  <c r="P93" i="20"/>
  <c r="P92" i="20" s="1"/>
  <c r="R93" i="20"/>
  <c r="R92" i="20" s="1"/>
  <c r="T93" i="20"/>
  <c r="T92" i="20" s="1"/>
  <c r="BE93" i="20"/>
  <c r="BF93" i="20"/>
  <c r="BG93" i="20"/>
  <c r="BH93" i="20"/>
  <c r="BI93" i="20"/>
  <c r="BK93" i="20"/>
  <c r="BK92" i="20" s="1"/>
  <c r="J61" i="20" s="1"/>
  <c r="P95" i="20"/>
  <c r="R95" i="20"/>
  <c r="T95" i="20"/>
  <c r="BE95" i="20"/>
  <c r="BF95" i="20"/>
  <c r="BG95" i="20"/>
  <c r="BH95" i="20"/>
  <c r="BI95" i="20"/>
  <c r="BK95" i="20"/>
  <c r="P96" i="20"/>
  <c r="R96" i="20"/>
  <c r="T96" i="20"/>
  <c r="BE96" i="20"/>
  <c r="BF96" i="20"/>
  <c r="BG96" i="20"/>
  <c r="BH96" i="20"/>
  <c r="BI96" i="20"/>
  <c r="BK96" i="20"/>
  <c r="P97" i="20"/>
  <c r="R97" i="20"/>
  <c r="T97" i="20"/>
  <c r="BE97" i="20"/>
  <c r="BF97" i="20"/>
  <c r="BG97" i="20"/>
  <c r="BH97" i="20"/>
  <c r="BI97" i="20"/>
  <c r="BK97" i="20"/>
  <c r="P98" i="20"/>
  <c r="R98" i="20"/>
  <c r="T98" i="20"/>
  <c r="BE98" i="20"/>
  <c r="BF98" i="20"/>
  <c r="BG98" i="20"/>
  <c r="BH98" i="20"/>
  <c r="BI98" i="20"/>
  <c r="BK98" i="20"/>
  <c r="P99" i="20"/>
  <c r="R99" i="20"/>
  <c r="T99" i="20"/>
  <c r="BE99" i="20"/>
  <c r="BF99" i="20"/>
  <c r="BG99" i="20"/>
  <c r="BH99" i="20"/>
  <c r="BI99" i="20"/>
  <c r="BK99" i="20"/>
  <c r="P100" i="20"/>
  <c r="R100" i="20"/>
  <c r="T100" i="20"/>
  <c r="BE100" i="20"/>
  <c r="BF100" i="20"/>
  <c r="BG100" i="20"/>
  <c r="BH100" i="20"/>
  <c r="BI100" i="20"/>
  <c r="BK100" i="20"/>
  <c r="P101" i="20"/>
  <c r="R101" i="20"/>
  <c r="T101" i="20"/>
  <c r="BE101" i="20"/>
  <c r="BF101" i="20"/>
  <c r="BG101" i="20"/>
  <c r="BH101" i="20"/>
  <c r="BI101" i="20"/>
  <c r="BK101" i="20"/>
  <c r="P102" i="20"/>
  <c r="R102" i="20"/>
  <c r="T102" i="20"/>
  <c r="BE102" i="20"/>
  <c r="BF102" i="20"/>
  <c r="BG102" i="20"/>
  <c r="BH102" i="20"/>
  <c r="BI102" i="20"/>
  <c r="BK102" i="20"/>
  <c r="P103" i="20"/>
  <c r="R103" i="20"/>
  <c r="T103" i="20"/>
  <c r="BE103" i="20"/>
  <c r="BF103" i="20"/>
  <c r="BG103" i="20"/>
  <c r="BH103" i="20"/>
  <c r="BI103" i="20"/>
  <c r="BK103" i="20"/>
  <c r="P105" i="20"/>
  <c r="R105" i="20"/>
  <c r="T105" i="20"/>
  <c r="BE105" i="20"/>
  <c r="BF105" i="20"/>
  <c r="BG105" i="20"/>
  <c r="BH105" i="20"/>
  <c r="BI105" i="20"/>
  <c r="BK105" i="20"/>
  <c r="P106" i="20"/>
  <c r="P104" i="20" s="1"/>
  <c r="R106" i="20"/>
  <c r="T106" i="20"/>
  <c r="BE106" i="20"/>
  <c r="BF106" i="20"/>
  <c r="BG106" i="20"/>
  <c r="BH106" i="20"/>
  <c r="BI106" i="20"/>
  <c r="BK106" i="20"/>
  <c r="P107" i="20"/>
  <c r="R107" i="20"/>
  <c r="T107" i="20"/>
  <c r="BE107" i="20"/>
  <c r="BF107" i="20"/>
  <c r="BG107" i="20"/>
  <c r="BH107" i="20"/>
  <c r="BI107" i="20"/>
  <c r="BK107" i="20"/>
  <c r="P108" i="20"/>
  <c r="R108" i="20"/>
  <c r="T108" i="20"/>
  <c r="BE108" i="20"/>
  <c r="BF108" i="20"/>
  <c r="BG108" i="20"/>
  <c r="BH108" i="20"/>
  <c r="BI108" i="20"/>
  <c r="BK108" i="20"/>
  <c r="P109" i="20"/>
  <c r="R109" i="20"/>
  <c r="T109" i="20"/>
  <c r="BE109" i="20"/>
  <c r="BF109" i="20"/>
  <c r="BG109" i="20"/>
  <c r="BH109" i="20"/>
  <c r="BI109" i="20"/>
  <c r="BK109" i="20"/>
  <c r="P110" i="20"/>
  <c r="R110" i="20"/>
  <c r="T110" i="20"/>
  <c r="BE110" i="20"/>
  <c r="BF110" i="20"/>
  <c r="BG110" i="20"/>
  <c r="BH110" i="20"/>
  <c r="BI110" i="20"/>
  <c r="BK110" i="20"/>
  <c r="P111" i="20"/>
  <c r="R111" i="20"/>
  <c r="T111" i="20"/>
  <c r="BE111" i="20"/>
  <c r="BF111" i="20"/>
  <c r="BG111" i="20"/>
  <c r="BH111" i="20"/>
  <c r="BI111" i="20"/>
  <c r="BK111" i="20"/>
  <c r="P112" i="20"/>
  <c r="R112" i="20"/>
  <c r="T112" i="20"/>
  <c r="BE112" i="20"/>
  <c r="BF112" i="20"/>
  <c r="BG112" i="20"/>
  <c r="BH112" i="20"/>
  <c r="BI112" i="20"/>
  <c r="BK112" i="20"/>
  <c r="P113" i="20"/>
  <c r="R113" i="20"/>
  <c r="T113" i="20"/>
  <c r="BE113" i="20"/>
  <c r="BF113" i="20"/>
  <c r="BG113" i="20"/>
  <c r="BH113" i="20"/>
  <c r="BI113" i="20"/>
  <c r="BK113" i="20"/>
  <c r="P114" i="20"/>
  <c r="R114" i="20"/>
  <c r="T114" i="20"/>
  <c r="BE114" i="20"/>
  <c r="BF114" i="20"/>
  <c r="BG114" i="20"/>
  <c r="BH114" i="20"/>
  <c r="BI114" i="20"/>
  <c r="BK114" i="20"/>
  <c r="P115" i="20"/>
  <c r="R115" i="20"/>
  <c r="T115" i="20"/>
  <c r="BE115" i="20"/>
  <c r="BF115" i="20"/>
  <c r="BG115" i="20"/>
  <c r="BH115" i="20"/>
  <c r="BI115" i="20"/>
  <c r="BK115" i="20"/>
  <c r="P116" i="20"/>
  <c r="R116" i="20"/>
  <c r="T116" i="20"/>
  <c r="BE116" i="20"/>
  <c r="BF116" i="20"/>
  <c r="BG116" i="20"/>
  <c r="BH116" i="20"/>
  <c r="BI116" i="20"/>
  <c r="BK116" i="20"/>
  <c r="P117" i="20"/>
  <c r="R117" i="20"/>
  <c r="T117" i="20"/>
  <c r="BE117" i="20"/>
  <c r="BF117" i="20"/>
  <c r="BG117" i="20"/>
  <c r="BH117" i="20"/>
  <c r="BI117" i="20"/>
  <c r="BK117" i="20"/>
  <c r="P118" i="20"/>
  <c r="R118" i="20"/>
  <c r="T118" i="20"/>
  <c r="BE118" i="20"/>
  <c r="BF118" i="20"/>
  <c r="BG118" i="20"/>
  <c r="BH118" i="20"/>
  <c r="BI118" i="20"/>
  <c r="BK118" i="20"/>
  <c r="P119" i="20"/>
  <c r="R119" i="20"/>
  <c r="T119" i="20"/>
  <c r="BE119" i="20"/>
  <c r="BF119" i="20"/>
  <c r="BG119" i="20"/>
  <c r="BH119" i="20"/>
  <c r="BI119" i="20"/>
  <c r="BK119" i="20"/>
  <c r="P120" i="20"/>
  <c r="R120" i="20"/>
  <c r="T120" i="20"/>
  <c r="BE120" i="20"/>
  <c r="BF120" i="20"/>
  <c r="BG120" i="20"/>
  <c r="BH120" i="20"/>
  <c r="BI120" i="20"/>
  <c r="BK120" i="20"/>
  <c r="P121" i="20"/>
  <c r="R121" i="20"/>
  <c r="T121" i="20"/>
  <c r="BE121" i="20"/>
  <c r="BF121" i="20"/>
  <c r="BG121" i="20"/>
  <c r="BH121" i="20"/>
  <c r="BI121" i="20"/>
  <c r="BK121" i="20"/>
  <c r="P122" i="20"/>
  <c r="R122" i="20"/>
  <c r="T122" i="20"/>
  <c r="BE122" i="20"/>
  <c r="BF122" i="20"/>
  <c r="BG122" i="20"/>
  <c r="BH122" i="20"/>
  <c r="BI122" i="20"/>
  <c r="BK122" i="20"/>
  <c r="P123" i="20"/>
  <c r="R123" i="20"/>
  <c r="T123" i="20"/>
  <c r="BE123" i="20"/>
  <c r="BF123" i="20"/>
  <c r="BG123" i="20"/>
  <c r="BH123" i="20"/>
  <c r="BI123" i="20"/>
  <c r="BK123" i="20"/>
  <c r="P124" i="20"/>
  <c r="R124" i="20"/>
  <c r="T124" i="20"/>
  <c r="BE124" i="20"/>
  <c r="BF124" i="20"/>
  <c r="BG124" i="20"/>
  <c r="BH124" i="20"/>
  <c r="BI124" i="20"/>
  <c r="BK124" i="20"/>
  <c r="P125" i="20"/>
  <c r="R125" i="20"/>
  <c r="T125" i="20"/>
  <c r="BE125" i="20"/>
  <c r="BF125" i="20"/>
  <c r="BG125" i="20"/>
  <c r="BH125" i="20"/>
  <c r="BI125" i="20"/>
  <c r="BK125" i="20"/>
  <c r="P126" i="20"/>
  <c r="R126" i="20"/>
  <c r="T126" i="20"/>
  <c r="BE126" i="20"/>
  <c r="BF126" i="20"/>
  <c r="BG126" i="20"/>
  <c r="BH126" i="20"/>
  <c r="BI126" i="20"/>
  <c r="BK126" i="20"/>
  <c r="P127" i="20"/>
  <c r="R127" i="20"/>
  <c r="T127" i="20"/>
  <c r="BE127" i="20"/>
  <c r="BF127" i="20"/>
  <c r="BG127" i="20"/>
  <c r="BH127" i="20"/>
  <c r="BI127" i="20"/>
  <c r="BK127" i="20"/>
  <c r="F30" i="20" l="1"/>
  <c r="R88" i="20"/>
  <c r="F33" i="20"/>
  <c r="BK88" i="20"/>
  <c r="J60" i="20" s="1"/>
  <c r="P88" i="20"/>
  <c r="R104" i="20"/>
  <c r="F34" i="20"/>
  <c r="P94" i="20"/>
  <c r="F32" i="20"/>
  <c r="BK104" i="20"/>
  <c r="J63" i="20" s="1"/>
  <c r="T104" i="20"/>
  <c r="T94" i="20" s="1"/>
  <c r="T87" i="20" s="1"/>
  <c r="T83" i="20" s="1"/>
  <c r="T88" i="20"/>
  <c r="J31" i="20"/>
  <c r="R94" i="20"/>
  <c r="R87" i="20" s="1"/>
  <c r="R83" i="20" s="1"/>
  <c r="BK84" i="20"/>
  <c r="J85" i="20"/>
  <c r="J58" i="20" s="1"/>
  <c r="J30" i="20"/>
  <c r="F31" i="20"/>
  <c r="E45" i="19"/>
  <c r="E47" i="19"/>
  <c r="F49" i="19"/>
  <c r="J49" i="19"/>
  <c r="F51" i="19"/>
  <c r="J51" i="19"/>
  <c r="F52" i="19"/>
  <c r="E70" i="19"/>
  <c r="E72" i="19"/>
  <c r="F74" i="19"/>
  <c r="J74" i="19"/>
  <c r="F76" i="19"/>
  <c r="J76" i="19"/>
  <c r="F77" i="19"/>
  <c r="P83" i="19"/>
  <c r="P82" i="19" s="1"/>
  <c r="R83" i="19"/>
  <c r="T83" i="19"/>
  <c r="BE83" i="19"/>
  <c r="BF83" i="19"/>
  <c r="BG83" i="19"/>
  <c r="BH83" i="19"/>
  <c r="BI83" i="19"/>
  <c r="BK83" i="19"/>
  <c r="P84" i="19"/>
  <c r="R84" i="19"/>
  <c r="T84" i="19"/>
  <c r="BE84" i="19"/>
  <c r="BF84" i="19"/>
  <c r="BG84" i="19"/>
  <c r="BH84" i="19"/>
  <c r="BI84" i="19"/>
  <c r="BK84" i="19"/>
  <c r="P85" i="19"/>
  <c r="R85" i="19"/>
  <c r="T85" i="19"/>
  <c r="BE85" i="19"/>
  <c r="BF85" i="19"/>
  <c r="BG85" i="19"/>
  <c r="BH85" i="19"/>
  <c r="BI85" i="19"/>
  <c r="BK85" i="19"/>
  <c r="P86" i="19"/>
  <c r="R86" i="19"/>
  <c r="T86" i="19"/>
  <c r="BE86" i="19"/>
  <c r="BF86" i="19"/>
  <c r="BG86" i="19"/>
  <c r="BH86" i="19"/>
  <c r="BI86" i="19"/>
  <c r="BK86" i="19"/>
  <c r="P87" i="19"/>
  <c r="R87" i="19"/>
  <c r="T87" i="19"/>
  <c r="BE87" i="19"/>
  <c r="BF87" i="19"/>
  <c r="BG87" i="19"/>
  <c r="BH87" i="19"/>
  <c r="BI87" i="19"/>
  <c r="BK87" i="19"/>
  <c r="P88" i="19"/>
  <c r="R88" i="19"/>
  <c r="T88" i="19"/>
  <c r="BE88" i="19"/>
  <c r="BF88" i="19"/>
  <c r="BG88" i="19"/>
  <c r="BH88" i="19"/>
  <c r="BI88" i="19"/>
  <c r="BK88" i="19"/>
  <c r="P89" i="19"/>
  <c r="R89" i="19"/>
  <c r="T89" i="19"/>
  <c r="BE89" i="19"/>
  <c r="BF89" i="19"/>
  <c r="BG89" i="19"/>
  <c r="BH89" i="19"/>
  <c r="BI89" i="19"/>
  <c r="BK89" i="19"/>
  <c r="P90" i="19"/>
  <c r="R90" i="19"/>
  <c r="T90" i="19"/>
  <c r="BE90" i="19"/>
  <c r="BF90" i="19"/>
  <c r="BG90" i="19"/>
  <c r="BH90" i="19"/>
  <c r="BI90" i="19"/>
  <c r="BK90" i="19"/>
  <c r="P91" i="19"/>
  <c r="R91" i="19"/>
  <c r="T91" i="19"/>
  <c r="BE91" i="19"/>
  <c r="BF91" i="19"/>
  <c r="BG91" i="19"/>
  <c r="BH91" i="19"/>
  <c r="BI91" i="19"/>
  <c r="BK91" i="19"/>
  <c r="P92" i="19"/>
  <c r="R92" i="19"/>
  <c r="T92" i="19"/>
  <c r="BE92" i="19"/>
  <c r="BF92" i="19"/>
  <c r="BG92" i="19"/>
  <c r="BH92" i="19"/>
  <c r="BI92" i="19"/>
  <c r="BK92" i="19"/>
  <c r="P93" i="19"/>
  <c r="R93" i="19"/>
  <c r="T93" i="19"/>
  <c r="BE93" i="19"/>
  <c r="BF93" i="19"/>
  <c r="BG93" i="19"/>
  <c r="BH93" i="19"/>
  <c r="BI93" i="19"/>
  <c r="BK93" i="19"/>
  <c r="P94" i="19"/>
  <c r="R94" i="19"/>
  <c r="T94" i="19"/>
  <c r="BE94" i="19"/>
  <c r="BF94" i="19"/>
  <c r="BG94" i="19"/>
  <c r="BH94" i="19"/>
  <c r="BI94" i="19"/>
  <c r="BK94" i="19"/>
  <c r="P95" i="19"/>
  <c r="R95" i="19"/>
  <c r="T95" i="19"/>
  <c r="BE95" i="19"/>
  <c r="BF95" i="19"/>
  <c r="BG95" i="19"/>
  <c r="BH95" i="19"/>
  <c r="BI95" i="19"/>
  <c r="BK95" i="19"/>
  <c r="P96" i="19"/>
  <c r="R96" i="19"/>
  <c r="T96" i="19"/>
  <c r="BE96" i="19"/>
  <c r="BF96" i="19"/>
  <c r="BG96" i="19"/>
  <c r="BH96" i="19"/>
  <c r="BI96" i="19"/>
  <c r="BK96" i="19"/>
  <c r="P97" i="19"/>
  <c r="R97" i="19"/>
  <c r="T97" i="19"/>
  <c r="BE97" i="19"/>
  <c r="BF97" i="19"/>
  <c r="BG97" i="19"/>
  <c r="BH97" i="19"/>
  <c r="BI97" i="19"/>
  <c r="BK97" i="19"/>
  <c r="P98" i="19"/>
  <c r="R98" i="19"/>
  <c r="T98" i="19"/>
  <c r="BE98" i="19"/>
  <c r="BF98" i="19"/>
  <c r="BG98" i="19"/>
  <c r="BH98" i="19"/>
  <c r="BI98" i="19"/>
  <c r="BK98" i="19"/>
  <c r="P99" i="19"/>
  <c r="R99" i="19"/>
  <c r="T99" i="19"/>
  <c r="BE99" i="19"/>
  <c r="BF99" i="19"/>
  <c r="BG99" i="19"/>
  <c r="BH99" i="19"/>
  <c r="BI99" i="19"/>
  <c r="BK99" i="19"/>
  <c r="P100" i="19"/>
  <c r="R100" i="19"/>
  <c r="T100" i="19"/>
  <c r="BE100" i="19"/>
  <c r="BF100" i="19"/>
  <c r="BG100" i="19"/>
  <c r="BH100" i="19"/>
  <c r="BI100" i="19"/>
  <c r="BK100" i="19"/>
  <c r="P101" i="19"/>
  <c r="R101" i="19"/>
  <c r="T101" i="19"/>
  <c r="BE101" i="19"/>
  <c r="BF101" i="19"/>
  <c r="BG101" i="19"/>
  <c r="BH101" i="19"/>
  <c r="BI101" i="19"/>
  <c r="BK101" i="19"/>
  <c r="P102" i="19"/>
  <c r="R102" i="19"/>
  <c r="T102" i="19"/>
  <c r="BE102" i="19"/>
  <c r="BF102" i="19"/>
  <c r="BG102" i="19"/>
  <c r="BH102" i="19"/>
  <c r="BI102" i="19"/>
  <c r="BK102" i="19"/>
  <c r="P103" i="19"/>
  <c r="R103" i="19"/>
  <c r="T103" i="19"/>
  <c r="BE103" i="19"/>
  <c r="BF103" i="19"/>
  <c r="BG103" i="19"/>
  <c r="BH103" i="19"/>
  <c r="BI103" i="19"/>
  <c r="BK103" i="19"/>
  <c r="P104" i="19"/>
  <c r="R104" i="19"/>
  <c r="T104" i="19"/>
  <c r="BE104" i="19"/>
  <c r="BF104" i="19"/>
  <c r="BG104" i="19"/>
  <c r="BH104" i="19"/>
  <c r="BI104" i="19"/>
  <c r="BK104" i="19"/>
  <c r="P105" i="19"/>
  <c r="R105" i="19"/>
  <c r="T105" i="19"/>
  <c r="BE105" i="19"/>
  <c r="BF105" i="19"/>
  <c r="BG105" i="19"/>
  <c r="BH105" i="19"/>
  <c r="BI105" i="19"/>
  <c r="BK105" i="19"/>
  <c r="P106" i="19"/>
  <c r="R106" i="19"/>
  <c r="T106" i="19"/>
  <c r="BE106" i="19"/>
  <c r="BF106" i="19"/>
  <c r="BG106" i="19"/>
  <c r="BH106" i="19"/>
  <c r="BI106" i="19"/>
  <c r="BK106" i="19"/>
  <c r="P107" i="19"/>
  <c r="R107" i="19"/>
  <c r="T107" i="19"/>
  <c r="BE107" i="19"/>
  <c r="BF107" i="19"/>
  <c r="BG107" i="19"/>
  <c r="BH107" i="19"/>
  <c r="BI107" i="19"/>
  <c r="BK107" i="19"/>
  <c r="P108" i="19"/>
  <c r="R108" i="19"/>
  <c r="T108" i="19"/>
  <c r="BE108" i="19"/>
  <c r="BF108" i="19"/>
  <c r="BG108" i="19"/>
  <c r="BH108" i="19"/>
  <c r="BI108" i="19"/>
  <c r="BK108" i="19"/>
  <c r="P109" i="19"/>
  <c r="R109" i="19"/>
  <c r="T109" i="19"/>
  <c r="BE109" i="19"/>
  <c r="BF109" i="19"/>
  <c r="BG109" i="19"/>
  <c r="BH109" i="19"/>
  <c r="BI109" i="19"/>
  <c r="BK109" i="19"/>
  <c r="P110" i="19"/>
  <c r="R110" i="19"/>
  <c r="T110" i="19"/>
  <c r="BE110" i="19"/>
  <c r="BF110" i="19"/>
  <c r="BG110" i="19"/>
  <c r="BH110" i="19"/>
  <c r="BI110" i="19"/>
  <c r="BK110" i="19"/>
  <c r="P111" i="19"/>
  <c r="R111" i="19"/>
  <c r="T111" i="19"/>
  <c r="BE111" i="19"/>
  <c r="BF111" i="19"/>
  <c r="BG111" i="19"/>
  <c r="BH111" i="19"/>
  <c r="BI111" i="19"/>
  <c r="BK111" i="19"/>
  <c r="P112" i="19"/>
  <c r="R112" i="19"/>
  <c r="T112" i="19"/>
  <c r="BE112" i="19"/>
  <c r="BF112" i="19"/>
  <c r="BG112" i="19"/>
  <c r="BH112" i="19"/>
  <c r="BI112" i="19"/>
  <c r="BK112" i="19"/>
  <c r="P113" i="19"/>
  <c r="R113" i="19"/>
  <c r="T113" i="19"/>
  <c r="BE113" i="19"/>
  <c r="BF113" i="19"/>
  <c r="BG113" i="19"/>
  <c r="BH113" i="19"/>
  <c r="BI113" i="19"/>
  <c r="BK113" i="19"/>
  <c r="P114" i="19"/>
  <c r="R114" i="19"/>
  <c r="T114" i="19"/>
  <c r="BE114" i="19"/>
  <c r="BF114" i="19"/>
  <c r="BG114" i="19"/>
  <c r="BH114" i="19"/>
  <c r="BI114" i="19"/>
  <c r="BK114" i="19"/>
  <c r="P115" i="19"/>
  <c r="P116" i="19"/>
  <c r="R116" i="19"/>
  <c r="R115" i="19" s="1"/>
  <c r="T116" i="19"/>
  <c r="T115" i="19" s="1"/>
  <c r="BE116" i="19"/>
  <c r="BF116" i="19"/>
  <c r="BG116" i="19"/>
  <c r="BH116" i="19"/>
  <c r="BI116" i="19"/>
  <c r="BK116" i="19"/>
  <c r="BK115" i="19" s="1"/>
  <c r="J59" i="19" s="1"/>
  <c r="P118" i="19"/>
  <c r="P117" i="19" s="1"/>
  <c r="R118" i="19"/>
  <c r="T118" i="19"/>
  <c r="BE118" i="19"/>
  <c r="BF118" i="19"/>
  <c r="BG118" i="19"/>
  <c r="BH118" i="19"/>
  <c r="BI118" i="19"/>
  <c r="BK118" i="19"/>
  <c r="P119" i="19"/>
  <c r="R119" i="19"/>
  <c r="R117" i="19" s="1"/>
  <c r="T119" i="19"/>
  <c r="BE119" i="19"/>
  <c r="BF119" i="19"/>
  <c r="BG119" i="19"/>
  <c r="BH119" i="19"/>
  <c r="BI119" i="19"/>
  <c r="BK119" i="19"/>
  <c r="F31" i="19" l="1"/>
  <c r="P81" i="19"/>
  <c r="P80" i="19" s="1"/>
  <c r="BK94" i="20"/>
  <c r="BK117" i="19"/>
  <c r="J60" i="19" s="1"/>
  <c r="T117" i="19"/>
  <c r="R82" i="19"/>
  <c r="F34" i="19"/>
  <c r="F30" i="19"/>
  <c r="J31" i="19"/>
  <c r="BK82" i="19"/>
  <c r="F33" i="19"/>
  <c r="T82" i="19"/>
  <c r="F32" i="19"/>
  <c r="P87" i="20"/>
  <c r="P83" i="20" s="1"/>
  <c r="J84" i="20"/>
  <c r="J57" i="20" s="1"/>
  <c r="BK81" i="19"/>
  <c r="J82" i="19"/>
  <c r="J58" i="19" s="1"/>
  <c r="R81" i="19"/>
  <c r="R80" i="19" s="1"/>
  <c r="J30" i="19"/>
  <c r="T81" i="19" l="1"/>
  <c r="T80" i="19" s="1"/>
  <c r="J62" i="20"/>
  <c r="BK87" i="20"/>
  <c r="BK80" i="19"/>
  <c r="J80" i="19" s="1"/>
  <c r="J81" i="19"/>
  <c r="J57" i="19" s="1"/>
  <c r="X131" i="5"/>
  <c r="X130" i="5"/>
  <c r="X129" i="5"/>
  <c r="X128" i="5"/>
  <c r="X127" i="5"/>
  <c r="X126" i="5"/>
  <c r="X125" i="5"/>
  <c r="X124" i="5"/>
  <c r="X123" i="5"/>
  <c r="X122" i="5"/>
  <c r="J59" i="20" l="1"/>
  <c r="BK83" i="20"/>
  <c r="J83" i="20" s="1"/>
  <c r="J27" i="19"/>
  <c r="J56" i="19"/>
  <c r="E7" i="18"/>
  <c r="J12" i="18"/>
  <c r="J49" i="18" s="1"/>
  <c r="J17" i="18"/>
  <c r="E18" i="18"/>
  <c r="F86" i="18" s="1"/>
  <c r="J18" i="18"/>
  <c r="J20" i="18"/>
  <c r="E21" i="18"/>
  <c r="J51" i="18" s="1"/>
  <c r="J21" i="18"/>
  <c r="E45" i="18"/>
  <c r="E47" i="18"/>
  <c r="F49" i="18"/>
  <c r="F51" i="18"/>
  <c r="E79" i="18"/>
  <c r="E81" i="18"/>
  <c r="F83" i="18"/>
  <c r="F85" i="18"/>
  <c r="P92" i="18"/>
  <c r="R92" i="18"/>
  <c r="T92" i="18"/>
  <c r="BC92" i="18"/>
  <c r="BD92" i="18"/>
  <c r="BE92" i="18"/>
  <c r="BF92" i="18"/>
  <c r="BG92" i="18"/>
  <c r="BI92" i="18"/>
  <c r="P97" i="18"/>
  <c r="R97" i="18"/>
  <c r="T97" i="18"/>
  <c r="BC97" i="18"/>
  <c r="BD97" i="18"/>
  <c r="BE97" i="18"/>
  <c r="BF97" i="18"/>
  <c r="BG97" i="18"/>
  <c r="BI97" i="18"/>
  <c r="P99" i="18"/>
  <c r="R99" i="18"/>
  <c r="T99" i="18"/>
  <c r="BC99" i="18"/>
  <c r="BD99" i="18"/>
  <c r="BE99" i="18"/>
  <c r="BF99" i="18"/>
  <c r="BG99" i="18"/>
  <c r="BI99" i="18"/>
  <c r="P100" i="18"/>
  <c r="R100" i="18"/>
  <c r="T100" i="18"/>
  <c r="BC100" i="18"/>
  <c r="BD100" i="18"/>
  <c r="BE100" i="18"/>
  <c r="BF100" i="18"/>
  <c r="BG100" i="18"/>
  <c r="BI100" i="18"/>
  <c r="P103" i="18"/>
  <c r="R103" i="18"/>
  <c r="T103" i="18"/>
  <c r="T102" i="18" s="1"/>
  <c r="BC103" i="18"/>
  <c r="BD103" i="18"/>
  <c r="BE103" i="18"/>
  <c r="BF103" i="18"/>
  <c r="BG103" i="18"/>
  <c r="BI103" i="18"/>
  <c r="P107" i="18"/>
  <c r="R107" i="18"/>
  <c r="T107" i="18"/>
  <c r="BC107" i="18"/>
  <c r="BD107" i="18"/>
  <c r="BE107" i="18"/>
  <c r="BF107" i="18"/>
  <c r="BG107" i="18"/>
  <c r="BI107" i="18"/>
  <c r="P110" i="18"/>
  <c r="R110" i="18"/>
  <c r="T110" i="18"/>
  <c r="BC110" i="18"/>
  <c r="BD110" i="18"/>
  <c r="BE110" i="18"/>
  <c r="BF110" i="18"/>
  <c r="BG110" i="18"/>
  <c r="BI110" i="18"/>
  <c r="P113" i="18"/>
  <c r="R113" i="18"/>
  <c r="T113" i="18"/>
  <c r="BC113" i="18"/>
  <c r="BD113" i="18"/>
  <c r="BE113" i="18"/>
  <c r="BF113" i="18"/>
  <c r="BG113" i="18"/>
  <c r="BI113" i="18"/>
  <c r="P116" i="18"/>
  <c r="R116" i="18"/>
  <c r="T116" i="18"/>
  <c r="BC116" i="18"/>
  <c r="BD116" i="18"/>
  <c r="BE116" i="18"/>
  <c r="BF116" i="18"/>
  <c r="BG116" i="18"/>
  <c r="BI116" i="18"/>
  <c r="P120" i="18"/>
  <c r="R120" i="18"/>
  <c r="T120" i="18"/>
  <c r="BC120" i="18"/>
  <c r="BD120" i="18"/>
  <c r="BE120" i="18"/>
  <c r="BF120" i="18"/>
  <c r="BG120" i="18"/>
  <c r="BI120" i="18"/>
  <c r="P124" i="18"/>
  <c r="R124" i="18"/>
  <c r="T124" i="18"/>
  <c r="BC124" i="18"/>
  <c r="BD124" i="18"/>
  <c r="BE124" i="18"/>
  <c r="BF124" i="18"/>
  <c r="BG124" i="18"/>
  <c r="BI124" i="18"/>
  <c r="P128" i="18"/>
  <c r="R128" i="18"/>
  <c r="T128" i="18"/>
  <c r="BC128" i="18"/>
  <c r="BD128" i="18"/>
  <c r="BE128" i="18"/>
  <c r="BF128" i="18"/>
  <c r="BG128" i="18"/>
  <c r="BI128" i="18"/>
  <c r="P132" i="18"/>
  <c r="R132" i="18"/>
  <c r="T132" i="18"/>
  <c r="BC132" i="18"/>
  <c r="BD132" i="18"/>
  <c r="BE132" i="18"/>
  <c r="BF132" i="18"/>
  <c r="BG132" i="18"/>
  <c r="BI132" i="18"/>
  <c r="P137" i="18"/>
  <c r="R137" i="18"/>
  <c r="T137" i="18"/>
  <c r="BC137" i="18"/>
  <c r="BD137" i="18"/>
  <c r="BE137" i="18"/>
  <c r="BF137" i="18"/>
  <c r="BG137" i="18"/>
  <c r="BI137" i="18"/>
  <c r="P141" i="18"/>
  <c r="R141" i="18"/>
  <c r="T141" i="18"/>
  <c r="BC141" i="18"/>
  <c r="BD141" i="18"/>
  <c r="BE141" i="18"/>
  <c r="BF141" i="18"/>
  <c r="BG141" i="18"/>
  <c r="BI141" i="18"/>
  <c r="P147" i="18"/>
  <c r="R147" i="18"/>
  <c r="T147" i="18"/>
  <c r="BC147" i="18"/>
  <c r="BD147" i="18"/>
  <c r="BE147" i="18"/>
  <c r="BF147" i="18"/>
  <c r="BG147" i="18"/>
  <c r="BI147" i="18"/>
  <c r="P150" i="18"/>
  <c r="R150" i="18"/>
  <c r="T150" i="18"/>
  <c r="BC150" i="18"/>
  <c r="BD150" i="18"/>
  <c r="BE150" i="18"/>
  <c r="BF150" i="18"/>
  <c r="BG150" i="18"/>
  <c r="BI150" i="18"/>
  <c r="P153" i="18"/>
  <c r="R153" i="18"/>
  <c r="T153" i="18"/>
  <c r="BC153" i="18"/>
  <c r="BD153" i="18"/>
  <c r="BE153" i="18"/>
  <c r="BF153" i="18"/>
  <c r="BG153" i="18"/>
  <c r="BI153" i="18"/>
  <c r="P158" i="18"/>
  <c r="R158" i="18"/>
  <c r="T158" i="18"/>
  <c r="BC158" i="18"/>
  <c r="BD158" i="18"/>
  <c r="BE158" i="18"/>
  <c r="BF158" i="18"/>
  <c r="BG158" i="18"/>
  <c r="BI158" i="18"/>
  <c r="P162" i="18"/>
  <c r="R162" i="18"/>
  <c r="T162" i="18"/>
  <c r="BC162" i="18"/>
  <c r="BD162" i="18"/>
  <c r="BE162" i="18"/>
  <c r="BF162" i="18"/>
  <c r="BG162" i="18"/>
  <c r="BI162" i="18"/>
  <c r="P163" i="18"/>
  <c r="R163" i="18"/>
  <c r="T163" i="18"/>
  <c r="BC163" i="18"/>
  <c r="BD163" i="18"/>
  <c r="BE163" i="18"/>
  <c r="BF163" i="18"/>
  <c r="BG163" i="18"/>
  <c r="BI163" i="18"/>
  <c r="P164" i="18"/>
  <c r="R164" i="18"/>
  <c r="T164" i="18"/>
  <c r="BC164" i="18"/>
  <c r="BD164" i="18"/>
  <c r="BE164" i="18"/>
  <c r="BF164" i="18"/>
  <c r="BG164" i="18"/>
  <c r="BI164" i="18"/>
  <c r="P165" i="18"/>
  <c r="R165" i="18"/>
  <c r="T165" i="18"/>
  <c r="BC165" i="18"/>
  <c r="BD165" i="18"/>
  <c r="BE165" i="18"/>
  <c r="BF165" i="18"/>
  <c r="BG165" i="18"/>
  <c r="BI165" i="18"/>
  <c r="P167" i="18"/>
  <c r="R167" i="18"/>
  <c r="T167" i="18"/>
  <c r="BC167" i="18"/>
  <c r="BD167" i="18"/>
  <c r="BE167" i="18"/>
  <c r="BF167" i="18"/>
  <c r="BG167" i="18"/>
  <c r="BI167" i="18"/>
  <c r="P169" i="18"/>
  <c r="R169" i="18"/>
  <c r="R168" i="18" s="1"/>
  <c r="T169" i="18"/>
  <c r="T168" i="18" s="1"/>
  <c r="BC169" i="18"/>
  <c r="BD169" i="18"/>
  <c r="BE169" i="18"/>
  <c r="BF169" i="18"/>
  <c r="BG169" i="18"/>
  <c r="BI169" i="18"/>
  <c r="P170" i="18"/>
  <c r="R170" i="18"/>
  <c r="T170" i="18"/>
  <c r="BC170" i="18"/>
  <c r="BD170" i="18"/>
  <c r="BE170" i="18"/>
  <c r="BF170" i="18"/>
  <c r="BG170" i="18"/>
  <c r="BI170" i="18"/>
  <c r="P173" i="18"/>
  <c r="R173" i="18"/>
  <c r="T173" i="18"/>
  <c r="BC173" i="18"/>
  <c r="BD173" i="18"/>
  <c r="BE173" i="18"/>
  <c r="BF173" i="18"/>
  <c r="BG173" i="18"/>
  <c r="BI173" i="18"/>
  <c r="P179" i="18"/>
  <c r="R179" i="18"/>
  <c r="T179" i="18"/>
  <c r="BC179" i="18"/>
  <c r="BD179" i="18"/>
  <c r="BE179" i="18"/>
  <c r="BF179" i="18"/>
  <c r="BG179" i="18"/>
  <c r="BI179" i="18"/>
  <c r="P181" i="18"/>
  <c r="P180" i="18" s="1"/>
  <c r="R181" i="18"/>
  <c r="R180" i="18" s="1"/>
  <c r="T181" i="18"/>
  <c r="T180" i="18" s="1"/>
  <c r="BC181" i="18"/>
  <c r="BD181" i="18"/>
  <c r="BE181" i="18"/>
  <c r="BF181" i="18"/>
  <c r="BG181" i="18"/>
  <c r="BI181" i="18"/>
  <c r="BI180" i="18" s="1"/>
  <c r="J66" i="18" s="1"/>
  <c r="P183" i="18"/>
  <c r="R183" i="18"/>
  <c r="T183" i="18"/>
  <c r="BC183" i="18"/>
  <c r="BD183" i="18"/>
  <c r="BE183" i="18"/>
  <c r="BF183" i="18"/>
  <c r="BG183" i="18"/>
  <c r="BI183" i="18"/>
  <c r="P187" i="18"/>
  <c r="R187" i="18"/>
  <c r="T187" i="18"/>
  <c r="BC187" i="18"/>
  <c r="BD187" i="18"/>
  <c r="BE187" i="18"/>
  <c r="BF187" i="18"/>
  <c r="BG187" i="18"/>
  <c r="BI187" i="18"/>
  <c r="P190" i="18"/>
  <c r="R190" i="18"/>
  <c r="T190" i="18"/>
  <c r="BC190" i="18"/>
  <c r="BD190" i="18"/>
  <c r="BE190" i="18"/>
  <c r="BF190" i="18"/>
  <c r="BG190" i="18"/>
  <c r="BI190" i="18"/>
  <c r="P195" i="18"/>
  <c r="R195" i="18"/>
  <c r="T195" i="18"/>
  <c r="BC195" i="18"/>
  <c r="BD195" i="18"/>
  <c r="BE195" i="18"/>
  <c r="BF195" i="18"/>
  <c r="BG195" i="18"/>
  <c r="BI195" i="18"/>
  <c r="P196" i="18"/>
  <c r="R196" i="18"/>
  <c r="T196" i="18"/>
  <c r="BC196" i="18"/>
  <c r="BD196" i="18"/>
  <c r="BE196" i="18"/>
  <c r="BF196" i="18"/>
  <c r="BG196" i="18"/>
  <c r="BI196" i="18"/>
  <c r="P198" i="18"/>
  <c r="R198" i="18"/>
  <c r="T198" i="18"/>
  <c r="BC198" i="18"/>
  <c r="BD198" i="18"/>
  <c r="BE198" i="18"/>
  <c r="BF198" i="18"/>
  <c r="BG198" i="18"/>
  <c r="BI198" i="18"/>
  <c r="P202" i="18"/>
  <c r="R202" i="18"/>
  <c r="T202" i="18"/>
  <c r="BC202" i="18"/>
  <c r="BD202" i="18"/>
  <c r="BE202" i="18"/>
  <c r="BF202" i="18"/>
  <c r="BG202" i="18"/>
  <c r="BI202" i="18"/>
  <c r="P203" i="18"/>
  <c r="R203" i="18"/>
  <c r="T203" i="18"/>
  <c r="BC203" i="18"/>
  <c r="BD203" i="18"/>
  <c r="BE203" i="18"/>
  <c r="BF203" i="18"/>
  <c r="BG203" i="18"/>
  <c r="BI203" i="18"/>
  <c r="P204" i="18"/>
  <c r="R204" i="18"/>
  <c r="T204" i="18"/>
  <c r="BC204" i="18"/>
  <c r="BD204" i="18"/>
  <c r="BE204" i="18"/>
  <c r="BF204" i="18"/>
  <c r="BG204" i="18"/>
  <c r="BI204" i="18"/>
  <c r="P205" i="18"/>
  <c r="R205" i="18"/>
  <c r="T205" i="18"/>
  <c r="BC205" i="18"/>
  <c r="BD205" i="18"/>
  <c r="BE205" i="18"/>
  <c r="BF205" i="18"/>
  <c r="BG205" i="18"/>
  <c r="BI205" i="18"/>
  <c r="P206" i="18"/>
  <c r="R206" i="18"/>
  <c r="T206" i="18"/>
  <c r="BC206" i="18"/>
  <c r="BD206" i="18"/>
  <c r="BE206" i="18"/>
  <c r="BF206" i="18"/>
  <c r="BG206" i="18"/>
  <c r="BI206" i="18"/>
  <c r="P208" i="18"/>
  <c r="P207" i="18" s="1"/>
  <c r="R208" i="18"/>
  <c r="R207" i="18" s="1"/>
  <c r="T208" i="18"/>
  <c r="T207" i="18" s="1"/>
  <c r="BC208" i="18"/>
  <c r="BD208" i="18"/>
  <c r="BE208" i="18"/>
  <c r="BF208" i="18"/>
  <c r="BG208" i="18"/>
  <c r="BI208" i="18"/>
  <c r="BI207" i="18" s="1"/>
  <c r="J69" i="18" s="1"/>
  <c r="P182" i="18" l="1"/>
  <c r="R197" i="18"/>
  <c r="R161" i="18"/>
  <c r="R109" i="18"/>
  <c r="J36" i="19"/>
  <c r="AN54" i="1" s="1"/>
  <c r="AG54" i="1"/>
  <c r="BI172" i="18"/>
  <c r="P172" i="18"/>
  <c r="P168" i="18"/>
  <c r="T136" i="18"/>
  <c r="P102" i="18"/>
  <c r="J56" i="20"/>
  <c r="J27" i="20"/>
  <c r="R172" i="18"/>
  <c r="P136" i="18"/>
  <c r="R91" i="18"/>
  <c r="T172" i="18"/>
  <c r="T182" i="18"/>
  <c r="T197" i="18"/>
  <c r="P197" i="18"/>
  <c r="P171" i="18" s="1"/>
  <c r="R182" i="18"/>
  <c r="R171" i="18" s="1"/>
  <c r="T161" i="18"/>
  <c r="P161" i="18"/>
  <c r="R136" i="18"/>
  <c r="T109" i="18"/>
  <c r="P109" i="18"/>
  <c r="R102" i="18"/>
  <c r="P91" i="18"/>
  <c r="T91" i="18"/>
  <c r="T90" i="18" s="1"/>
  <c r="J85" i="18"/>
  <c r="BI197" i="18"/>
  <c r="J68" i="18" s="1"/>
  <c r="BI161" i="18"/>
  <c r="J62" i="18" s="1"/>
  <c r="BI109" i="18"/>
  <c r="J60" i="18" s="1"/>
  <c r="F34" i="18"/>
  <c r="F33" i="18"/>
  <c r="BI182" i="18"/>
  <c r="J67" i="18" s="1"/>
  <c r="BI168" i="18"/>
  <c r="J63" i="18" s="1"/>
  <c r="BI136" i="18"/>
  <c r="J61" i="18" s="1"/>
  <c r="BI102" i="18"/>
  <c r="J59" i="18" s="1"/>
  <c r="F30" i="18"/>
  <c r="F31" i="18"/>
  <c r="BI91" i="18"/>
  <c r="J91" i="18" s="1"/>
  <c r="J58" i="18" s="1"/>
  <c r="F32" i="18"/>
  <c r="J31" i="18"/>
  <c r="J83" i="18"/>
  <c r="F52" i="18"/>
  <c r="J65" i="18"/>
  <c r="P90" i="18"/>
  <c r="J30" i="18"/>
  <c r="BI171" i="18" l="1"/>
  <c r="J64" i="18" s="1"/>
  <c r="T171" i="18"/>
  <c r="J36" i="20"/>
  <c r="AG53" i="1"/>
  <c r="R90" i="18"/>
  <c r="R89" i="18" s="1"/>
  <c r="P89" i="18"/>
  <c r="BI90" i="18"/>
  <c r="BI89" i="18" s="1"/>
  <c r="J89" i="18" s="1"/>
  <c r="J90" i="18"/>
  <c r="J57" i="18" s="1"/>
  <c r="T89" i="18"/>
  <c r="F6" i="16"/>
  <c r="F113" i="16" s="1"/>
  <c r="O9" i="16"/>
  <c r="O11" i="16"/>
  <c r="E12" i="16"/>
  <c r="F118" i="16" s="1"/>
  <c r="O12" i="16"/>
  <c r="O14" i="16"/>
  <c r="E15" i="16"/>
  <c r="O15" i="16"/>
  <c r="O17" i="16"/>
  <c r="E18" i="16"/>
  <c r="O18" i="16"/>
  <c r="O20" i="16"/>
  <c r="E21" i="16"/>
  <c r="M84" i="16" s="1"/>
  <c r="O21" i="16"/>
  <c r="M28" i="16"/>
  <c r="F79" i="16"/>
  <c r="F81" i="16"/>
  <c r="M81" i="16"/>
  <c r="M83" i="16"/>
  <c r="F84" i="16"/>
  <c r="F114" i="16"/>
  <c r="F116" i="16"/>
  <c r="M116" i="16"/>
  <c r="M118" i="16"/>
  <c r="F119" i="16"/>
  <c r="M119" i="16"/>
  <c r="W125" i="16"/>
  <c r="W124" i="16" s="1"/>
  <c r="Y125" i="16"/>
  <c r="AA125" i="16"/>
  <c r="BE125" i="16"/>
  <c r="BF125" i="16"/>
  <c r="BG125" i="16"/>
  <c r="BH125" i="16"/>
  <c r="BI125" i="16"/>
  <c r="BK125" i="16"/>
  <c r="W126" i="16"/>
  <c r="Y126" i="16"/>
  <c r="AA126" i="16"/>
  <c r="BE126" i="16"/>
  <c r="BF126" i="16"/>
  <c r="BG126" i="16"/>
  <c r="BH126" i="16"/>
  <c r="BI126" i="16"/>
  <c r="BK126" i="16"/>
  <c r="W127" i="16"/>
  <c r="Y127" i="16"/>
  <c r="AA127" i="16"/>
  <c r="BE127" i="16"/>
  <c r="BF127" i="16"/>
  <c r="BG127" i="16"/>
  <c r="BH127" i="16"/>
  <c r="BI127" i="16"/>
  <c r="BK127" i="16"/>
  <c r="W128" i="16"/>
  <c r="Y128" i="16"/>
  <c r="AA128" i="16"/>
  <c r="BE128" i="16"/>
  <c r="BF128" i="16"/>
  <c r="BG128" i="16"/>
  <c r="BH128" i="16"/>
  <c r="BI128" i="16"/>
  <c r="BK128" i="16"/>
  <c r="W129" i="16"/>
  <c r="Y129" i="16"/>
  <c r="AA129" i="16"/>
  <c r="BE129" i="16"/>
  <c r="BF129" i="16"/>
  <c r="BG129" i="16"/>
  <c r="BH129" i="16"/>
  <c r="BI129" i="16"/>
  <c r="BK129" i="16"/>
  <c r="W130" i="16"/>
  <c r="Y130" i="16"/>
  <c r="AA130" i="16"/>
  <c r="BE130" i="16"/>
  <c r="BF130" i="16"/>
  <c r="BG130" i="16"/>
  <c r="BH130" i="16"/>
  <c r="BI130" i="16"/>
  <c r="BK130" i="16"/>
  <c r="W131" i="16"/>
  <c r="Y131" i="16"/>
  <c r="AA131" i="16"/>
  <c r="BE131" i="16"/>
  <c r="BF131" i="16"/>
  <c r="BG131" i="16"/>
  <c r="BH131" i="16"/>
  <c r="BI131" i="16"/>
  <c r="BK131" i="16"/>
  <c r="W132" i="16"/>
  <c r="Y132" i="16"/>
  <c r="AA132" i="16"/>
  <c r="BE132" i="16"/>
  <c r="BF132" i="16"/>
  <c r="BG132" i="16"/>
  <c r="BH132" i="16"/>
  <c r="BI132" i="16"/>
  <c r="BK132" i="16"/>
  <c r="W133" i="16"/>
  <c r="Y133" i="16"/>
  <c r="AA133" i="16"/>
  <c r="BE133" i="16"/>
  <c r="BF133" i="16"/>
  <c r="BG133" i="16"/>
  <c r="BH133" i="16"/>
  <c r="BI133" i="16"/>
  <c r="BK133" i="16"/>
  <c r="W134" i="16"/>
  <c r="Y134" i="16"/>
  <c r="AA134" i="16"/>
  <c r="BE134" i="16"/>
  <c r="BF134" i="16"/>
  <c r="BG134" i="16"/>
  <c r="BH134" i="16"/>
  <c r="BI134" i="16"/>
  <c r="BK134" i="16"/>
  <c r="W135" i="16"/>
  <c r="Y135" i="16"/>
  <c r="AA135" i="16"/>
  <c r="BE135" i="16"/>
  <c r="BF135" i="16"/>
  <c r="BG135" i="16"/>
  <c r="BH135" i="16"/>
  <c r="BI135" i="16"/>
  <c r="BK135" i="16"/>
  <c r="W136" i="16"/>
  <c r="Y136" i="16"/>
  <c r="AA136" i="16"/>
  <c r="BE136" i="16"/>
  <c r="BF136" i="16"/>
  <c r="BG136" i="16"/>
  <c r="BH136" i="16"/>
  <c r="BI136" i="16"/>
  <c r="BK136" i="16"/>
  <c r="W138" i="16"/>
  <c r="Y138" i="16"/>
  <c r="AA138" i="16"/>
  <c r="BE138" i="16"/>
  <c r="BF138" i="16"/>
  <c r="BG138" i="16"/>
  <c r="BH138" i="16"/>
  <c r="BI138" i="16"/>
  <c r="BK138" i="16"/>
  <c r="W139" i="16"/>
  <c r="Y139" i="16"/>
  <c r="AA139" i="16"/>
  <c r="BE139" i="16"/>
  <c r="BF139" i="16"/>
  <c r="BG139" i="16"/>
  <c r="BH139" i="16"/>
  <c r="BI139" i="16"/>
  <c r="BK139" i="16"/>
  <c r="W140" i="16"/>
  <c r="Y140" i="16"/>
  <c r="AA140" i="16"/>
  <c r="BE140" i="16"/>
  <c r="BF140" i="16"/>
  <c r="BG140" i="16"/>
  <c r="BH140" i="16"/>
  <c r="BI140" i="16"/>
  <c r="BK140" i="16"/>
  <c r="W141" i="16"/>
  <c r="Y141" i="16"/>
  <c r="AA141" i="16"/>
  <c r="BE141" i="16"/>
  <c r="BF141" i="16"/>
  <c r="BG141" i="16"/>
  <c r="BH141" i="16"/>
  <c r="BI141" i="16"/>
  <c r="BK141" i="16"/>
  <c r="W143" i="16"/>
  <c r="Y143" i="16"/>
  <c r="AA143" i="16"/>
  <c r="AA142" i="16" s="1"/>
  <c r="BE143" i="16"/>
  <c r="BF143" i="16"/>
  <c r="BG143" i="16"/>
  <c r="BH143" i="16"/>
  <c r="BI143" i="16"/>
  <c r="BK143" i="16"/>
  <c r="W144" i="16"/>
  <c r="Y144" i="16"/>
  <c r="AA144" i="16"/>
  <c r="BE144" i="16"/>
  <c r="BF144" i="16"/>
  <c r="BG144" i="16"/>
  <c r="BH144" i="16"/>
  <c r="BI144" i="16"/>
  <c r="BK144" i="16"/>
  <c r="W145" i="16"/>
  <c r="W142" i="16" s="1"/>
  <c r="Y145" i="16"/>
  <c r="AA145" i="16"/>
  <c r="BE145" i="16"/>
  <c r="BF145" i="16"/>
  <c r="BG145" i="16"/>
  <c r="BH145" i="16"/>
  <c r="BI145" i="16"/>
  <c r="BK145" i="16"/>
  <c r="W147" i="16"/>
  <c r="W146" i="16" s="1"/>
  <c r="Y147" i="16"/>
  <c r="Y146" i="16" s="1"/>
  <c r="AA147" i="16"/>
  <c r="AA146" i="16" s="1"/>
  <c r="BE147" i="16"/>
  <c r="BF147" i="16"/>
  <c r="BG147" i="16"/>
  <c r="BH147" i="16"/>
  <c r="BI147" i="16"/>
  <c r="BK147" i="16"/>
  <c r="BK146" i="16" s="1"/>
  <c r="N93" i="16" s="1"/>
  <c r="W149" i="16"/>
  <c r="W148" i="16" s="1"/>
  <c r="Y149" i="16"/>
  <c r="Y148" i="16" s="1"/>
  <c r="AA149" i="16"/>
  <c r="AA148" i="16" s="1"/>
  <c r="BE149" i="16"/>
  <c r="BF149" i="16"/>
  <c r="BG149" i="16"/>
  <c r="BH149" i="16"/>
  <c r="BI149" i="16"/>
  <c r="BK149" i="16"/>
  <c r="BK148" i="16" s="1"/>
  <c r="N94" i="16" s="1"/>
  <c r="W151" i="16"/>
  <c r="Y151" i="16"/>
  <c r="Y150" i="16" s="1"/>
  <c r="AA151" i="16"/>
  <c r="BE151" i="16"/>
  <c r="BF151" i="16"/>
  <c r="BG151" i="16"/>
  <c r="BH151" i="16"/>
  <c r="BI151" i="16"/>
  <c r="BK151" i="16"/>
  <c r="W152" i="16"/>
  <c r="Y152" i="16"/>
  <c r="AA152" i="16"/>
  <c r="BE152" i="16"/>
  <c r="BF152" i="16"/>
  <c r="BG152" i="16"/>
  <c r="BH152" i="16"/>
  <c r="BI152" i="16"/>
  <c r="BK152" i="16"/>
  <c r="W153" i="16"/>
  <c r="Y153" i="16"/>
  <c r="AA153" i="16"/>
  <c r="BE153" i="16"/>
  <c r="BF153" i="16"/>
  <c r="BG153" i="16"/>
  <c r="BH153" i="16"/>
  <c r="BI153" i="16"/>
  <c r="BK153" i="16"/>
  <c r="W155" i="16"/>
  <c r="Y155" i="16"/>
  <c r="AA155" i="16"/>
  <c r="AA154" i="16" s="1"/>
  <c r="BE155" i="16"/>
  <c r="BF155" i="16"/>
  <c r="BG155" i="16"/>
  <c r="BH155" i="16"/>
  <c r="BI155" i="16"/>
  <c r="BK155" i="16"/>
  <c r="W156" i="16"/>
  <c r="Y156" i="16"/>
  <c r="AA156" i="16"/>
  <c r="BE156" i="16"/>
  <c r="BF156" i="16"/>
  <c r="BG156" i="16"/>
  <c r="BH156" i="16"/>
  <c r="BI156" i="16"/>
  <c r="BK156" i="16"/>
  <c r="W159" i="16"/>
  <c r="W158" i="16" s="1"/>
  <c r="W157" i="16" s="1"/>
  <c r="Y159" i="16"/>
  <c r="AA159" i="16"/>
  <c r="BE159" i="16"/>
  <c r="BF159" i="16"/>
  <c r="BG159" i="16"/>
  <c r="BH159" i="16"/>
  <c r="BI159" i="16"/>
  <c r="BK159" i="16"/>
  <c r="W160" i="16"/>
  <c r="Y160" i="16"/>
  <c r="AA160" i="16"/>
  <c r="BE160" i="16"/>
  <c r="BF160" i="16"/>
  <c r="BG160" i="16"/>
  <c r="BH160" i="16"/>
  <c r="BI160" i="16"/>
  <c r="BK160" i="16"/>
  <c r="W161" i="16"/>
  <c r="Y161" i="16"/>
  <c r="AA161" i="16"/>
  <c r="BE161" i="16"/>
  <c r="BF161" i="16"/>
  <c r="BG161" i="16"/>
  <c r="BH161" i="16"/>
  <c r="BI161" i="16"/>
  <c r="BK161" i="16"/>
  <c r="W162" i="16"/>
  <c r="Y162" i="16"/>
  <c r="AA162" i="16"/>
  <c r="BE162" i="16"/>
  <c r="BF162" i="16"/>
  <c r="BG162" i="16"/>
  <c r="BH162" i="16"/>
  <c r="BI162" i="16"/>
  <c r="BK162" i="16"/>
  <c r="W163" i="16"/>
  <c r="Y163" i="16"/>
  <c r="AA163" i="16"/>
  <c r="BE163" i="16"/>
  <c r="BF163" i="16"/>
  <c r="BG163" i="16"/>
  <c r="BH163" i="16"/>
  <c r="BI163" i="16"/>
  <c r="BK163" i="16"/>
  <c r="W164" i="16"/>
  <c r="Y164" i="16"/>
  <c r="AA164" i="16"/>
  <c r="BE164" i="16"/>
  <c r="BF164" i="16"/>
  <c r="BG164" i="16"/>
  <c r="BH164" i="16"/>
  <c r="BI164" i="16"/>
  <c r="BK164" i="16"/>
  <c r="W165" i="16"/>
  <c r="Y165" i="16"/>
  <c r="AA165" i="16"/>
  <c r="BE165" i="16"/>
  <c r="BF165" i="16"/>
  <c r="BG165" i="16"/>
  <c r="BH165" i="16"/>
  <c r="BI165" i="16"/>
  <c r="BK165" i="16"/>
  <c r="W166" i="16"/>
  <c r="Y166" i="16"/>
  <c r="AA166" i="16"/>
  <c r="BE166" i="16"/>
  <c r="BF166" i="16"/>
  <c r="BG166" i="16"/>
  <c r="BH166" i="16"/>
  <c r="BI166" i="16"/>
  <c r="BK166" i="16"/>
  <c r="W167" i="16"/>
  <c r="Y167" i="16"/>
  <c r="AA167" i="16"/>
  <c r="BE167" i="16"/>
  <c r="BF167" i="16"/>
  <c r="BG167" i="16"/>
  <c r="BH167" i="16"/>
  <c r="BI167" i="16"/>
  <c r="BK167" i="16"/>
  <c r="W168" i="16"/>
  <c r="Y168" i="16"/>
  <c r="AA168" i="16"/>
  <c r="BE168" i="16"/>
  <c r="BF168" i="16"/>
  <c r="BG168" i="16"/>
  <c r="BH168" i="16"/>
  <c r="BI168" i="16"/>
  <c r="BK168" i="16"/>
  <c r="W169" i="16"/>
  <c r="Y169" i="16"/>
  <c r="AA169" i="16"/>
  <c r="BE169" i="16"/>
  <c r="BF169" i="16"/>
  <c r="BG169" i="16"/>
  <c r="BH169" i="16"/>
  <c r="BI169" i="16"/>
  <c r="BK169" i="16"/>
  <c r="W170" i="16"/>
  <c r="Y170" i="16"/>
  <c r="AA170" i="16"/>
  <c r="BE170" i="16"/>
  <c r="BF170" i="16"/>
  <c r="BG170" i="16"/>
  <c r="BH170" i="16"/>
  <c r="BI170" i="16"/>
  <c r="BK170" i="16"/>
  <c r="W171" i="16"/>
  <c r="Y171" i="16"/>
  <c r="AA171" i="16"/>
  <c r="BE171" i="16"/>
  <c r="BF171" i="16"/>
  <c r="BG171" i="16"/>
  <c r="BH171" i="16"/>
  <c r="BI171" i="16"/>
  <c r="BK171" i="16"/>
  <c r="W172" i="16"/>
  <c r="Y172" i="16"/>
  <c r="AA172" i="16"/>
  <c r="BE172" i="16"/>
  <c r="BF172" i="16"/>
  <c r="BG172" i="16"/>
  <c r="BH172" i="16"/>
  <c r="BI172" i="16"/>
  <c r="BK172" i="16"/>
  <c r="W173" i="16"/>
  <c r="Y173" i="16"/>
  <c r="AA173" i="16"/>
  <c r="BE173" i="16"/>
  <c r="BF173" i="16"/>
  <c r="BG173" i="16"/>
  <c r="BH173" i="16"/>
  <c r="BI173" i="16"/>
  <c r="BK173" i="16"/>
  <c r="W174" i="16"/>
  <c r="Y174" i="16"/>
  <c r="AA174" i="16"/>
  <c r="BE174" i="16"/>
  <c r="BF174" i="16"/>
  <c r="BG174" i="16"/>
  <c r="BH174" i="16"/>
  <c r="BI174" i="16"/>
  <c r="BK174" i="16"/>
  <c r="W175" i="16"/>
  <c r="Y175" i="16"/>
  <c r="AA175" i="16"/>
  <c r="BE175" i="16"/>
  <c r="BF175" i="16"/>
  <c r="BG175" i="16"/>
  <c r="BH175" i="16"/>
  <c r="BI175" i="16"/>
  <c r="BK175" i="16"/>
  <c r="Y176" i="16"/>
  <c r="W177" i="16"/>
  <c r="Y177" i="16"/>
  <c r="AA177" i="16"/>
  <c r="BE177" i="16"/>
  <c r="BF177" i="16"/>
  <c r="BG177" i="16"/>
  <c r="BH177" i="16"/>
  <c r="BI177" i="16"/>
  <c r="BK177" i="16"/>
  <c r="W178" i="16"/>
  <c r="Y178" i="16"/>
  <c r="AA178" i="16"/>
  <c r="BE178" i="16"/>
  <c r="BF178" i="16"/>
  <c r="BG178" i="16"/>
  <c r="BH178" i="16"/>
  <c r="BI178" i="16"/>
  <c r="BK178" i="16"/>
  <c r="W179" i="16"/>
  <c r="Y179" i="16"/>
  <c r="AA179" i="16"/>
  <c r="BE179" i="16"/>
  <c r="BF179" i="16"/>
  <c r="BG179" i="16"/>
  <c r="BH179" i="16"/>
  <c r="BI179" i="16"/>
  <c r="BK179" i="16"/>
  <c r="W180" i="16"/>
  <c r="Y180" i="16"/>
  <c r="AA180" i="16"/>
  <c r="BE180" i="16"/>
  <c r="BF180" i="16"/>
  <c r="BG180" i="16"/>
  <c r="BH180" i="16"/>
  <c r="BI180" i="16"/>
  <c r="BK180" i="16"/>
  <c r="W181" i="16"/>
  <c r="Y181" i="16"/>
  <c r="AA181" i="16"/>
  <c r="BE181" i="16"/>
  <c r="BF181" i="16"/>
  <c r="BG181" i="16"/>
  <c r="BH181" i="16"/>
  <c r="BI181" i="16"/>
  <c r="BK181" i="16"/>
  <c r="W182" i="16"/>
  <c r="Y182" i="16"/>
  <c r="AA182" i="16"/>
  <c r="BE182" i="16"/>
  <c r="BF182" i="16"/>
  <c r="BG182" i="16"/>
  <c r="BH182" i="16"/>
  <c r="BI182" i="16"/>
  <c r="BK182" i="16"/>
  <c r="W183" i="16"/>
  <c r="Y183" i="16"/>
  <c r="AA183" i="16"/>
  <c r="BE183" i="16"/>
  <c r="BF183" i="16"/>
  <c r="BG183" i="16"/>
  <c r="BH183" i="16"/>
  <c r="BI183" i="16"/>
  <c r="BK183" i="16"/>
  <c r="W184" i="16"/>
  <c r="Y184" i="16"/>
  <c r="AA184" i="16"/>
  <c r="BE184" i="16"/>
  <c r="BF184" i="16"/>
  <c r="BG184" i="16"/>
  <c r="BH184" i="16"/>
  <c r="BI184" i="16"/>
  <c r="BK184" i="16"/>
  <c r="W187" i="16"/>
  <c r="Y187" i="16"/>
  <c r="AA187" i="16"/>
  <c r="BE187" i="16"/>
  <c r="BF187" i="16"/>
  <c r="BG187" i="16"/>
  <c r="BH187" i="16"/>
  <c r="BI187" i="16"/>
  <c r="BK187" i="16"/>
  <c r="W188" i="16"/>
  <c r="Y188" i="16"/>
  <c r="AA188" i="16"/>
  <c r="BE188" i="16"/>
  <c r="BF188" i="16"/>
  <c r="BG188" i="16"/>
  <c r="BH188" i="16"/>
  <c r="BI188" i="16"/>
  <c r="BK188" i="16"/>
  <c r="W189" i="16"/>
  <c r="Y189" i="16"/>
  <c r="AA189" i="16"/>
  <c r="BE189" i="16"/>
  <c r="BF189" i="16"/>
  <c r="BG189" i="16"/>
  <c r="BH189" i="16"/>
  <c r="BI189" i="16"/>
  <c r="BK189" i="16"/>
  <c r="W190" i="16"/>
  <c r="Y190" i="16"/>
  <c r="AA190" i="16"/>
  <c r="BE190" i="16"/>
  <c r="BF190" i="16"/>
  <c r="BG190" i="16"/>
  <c r="BH190" i="16"/>
  <c r="BI190" i="16"/>
  <c r="BK190" i="16"/>
  <c r="W191" i="16"/>
  <c r="Y191" i="16"/>
  <c r="AA191" i="16"/>
  <c r="BE191" i="16"/>
  <c r="BF191" i="16"/>
  <c r="BG191" i="16"/>
  <c r="BH191" i="16"/>
  <c r="BI191" i="16"/>
  <c r="BK191" i="16"/>
  <c r="AA186" i="16" l="1"/>
  <c r="AA185" i="16" s="1"/>
  <c r="Y186" i="16"/>
  <c r="Y185" i="16" s="1"/>
  <c r="AA158" i="16"/>
  <c r="AA157" i="16" s="1"/>
  <c r="BK158" i="16"/>
  <c r="Y154" i="16"/>
  <c r="BK150" i="16"/>
  <c r="N95" i="16" s="1"/>
  <c r="W150" i="16"/>
  <c r="W137" i="16"/>
  <c r="BK124" i="16"/>
  <c r="M33" i="16"/>
  <c r="F78" i="16"/>
  <c r="BK176" i="16"/>
  <c r="N99" i="16" s="1"/>
  <c r="W176" i="16"/>
  <c r="BK154" i="16"/>
  <c r="N96" i="16" s="1"/>
  <c r="W154" i="16"/>
  <c r="Y137" i="16"/>
  <c r="H36" i="16"/>
  <c r="H32" i="16"/>
  <c r="BK186" i="16"/>
  <c r="AA150" i="16"/>
  <c r="Y142" i="16"/>
  <c r="BK137" i="16"/>
  <c r="N91" i="16" s="1"/>
  <c r="H33" i="16"/>
  <c r="AA137" i="16"/>
  <c r="H35" i="16"/>
  <c r="AA124" i="16"/>
  <c r="AA123" i="16" s="1"/>
  <c r="AA122" i="16" s="1"/>
  <c r="W186" i="16"/>
  <c r="W185" i="16" s="1"/>
  <c r="AA176" i="16"/>
  <c r="Y158" i="16"/>
  <c r="Y157" i="16" s="1"/>
  <c r="BK142" i="16"/>
  <c r="N92" i="16" s="1"/>
  <c r="H34" i="16"/>
  <c r="Y124" i="16"/>
  <c r="J27" i="18"/>
  <c r="J56" i="18"/>
  <c r="N124" i="16"/>
  <c r="N90" i="16" s="1"/>
  <c r="BK157" i="16"/>
  <c r="N97" i="16" s="1"/>
  <c r="N98" i="16"/>
  <c r="W123" i="16"/>
  <c r="W122" i="16" s="1"/>
  <c r="N101" i="16"/>
  <c r="BK185" i="16"/>
  <c r="N100" i="16" s="1"/>
  <c r="Y123" i="16"/>
  <c r="Y122" i="16" s="1"/>
  <c r="M32" i="16"/>
  <c r="F83" i="16"/>
  <c r="BK123" i="16" l="1"/>
  <c r="J36" i="18"/>
  <c r="AG52" i="1"/>
  <c r="AN52" i="1" s="1"/>
  <c r="BK122" i="16"/>
  <c r="N122" i="16" s="1"/>
  <c r="N123" i="16"/>
  <c r="N89" i="16" s="1"/>
  <c r="N88" i="16" l="1"/>
  <c r="AE122" i="16"/>
  <c r="AG59" i="1" s="1"/>
  <c r="AN59" i="1" s="1"/>
  <c r="AN53" i="1"/>
  <c r="M27" i="16"/>
  <c r="M30" i="16" s="1"/>
  <c r="L38" i="16" s="1"/>
  <c r="L105" i="16"/>
  <c r="AY59" i="1" l="1"/>
  <c r="AX59" i="1"/>
  <c r="BD59" i="1"/>
  <c r="BC59" i="1"/>
  <c r="BB59" i="1"/>
  <c r="AU59" i="1"/>
  <c r="AV59" i="1"/>
  <c r="AY58" i="1"/>
  <c r="AX58" i="1"/>
  <c r="BI87" i="8"/>
  <c r="BH87" i="8"/>
  <c r="BG87" i="8"/>
  <c r="BF87" i="8"/>
  <c r="BK87" i="8"/>
  <c r="BE87" i="8"/>
  <c r="BI86" i="8"/>
  <c r="BH86" i="8"/>
  <c r="BG86" i="8"/>
  <c r="BF86" i="8"/>
  <c r="BK86" i="8"/>
  <c r="BE86" i="8"/>
  <c r="BI85" i="8"/>
  <c r="BH85" i="8"/>
  <c r="BG85" i="8"/>
  <c r="BF85" i="8"/>
  <c r="BK85" i="8"/>
  <c r="BE85" i="8"/>
  <c r="BI84" i="8"/>
  <c r="BH84" i="8"/>
  <c r="BG84" i="8"/>
  <c r="BF84" i="8"/>
  <c r="BK84" i="8"/>
  <c r="BE84" i="8"/>
  <c r="BI83" i="8"/>
  <c r="BH83" i="8"/>
  <c r="BG83" i="8"/>
  <c r="BF83" i="8"/>
  <c r="BK83" i="8"/>
  <c r="BE83" i="8"/>
  <c r="BI82" i="8"/>
  <c r="BH82" i="8"/>
  <c r="BG82" i="8"/>
  <c r="F32" i="8" s="1"/>
  <c r="BB58" i="1" s="1"/>
  <c r="BF82" i="8"/>
  <c r="BK82" i="8"/>
  <c r="BE82" i="8"/>
  <c r="BI81" i="8"/>
  <c r="BH81" i="8"/>
  <c r="BG81" i="8"/>
  <c r="BF81" i="8"/>
  <c r="AU58" i="1"/>
  <c r="BK81" i="8"/>
  <c r="BE81" i="8"/>
  <c r="F72" i="8"/>
  <c r="E70" i="8"/>
  <c r="F49" i="8"/>
  <c r="E47" i="8"/>
  <c r="J21" i="8"/>
  <c r="E21" i="8"/>
  <c r="J20" i="8"/>
  <c r="J18" i="8"/>
  <c r="E18" i="8"/>
  <c r="F75" i="8" s="1"/>
  <c r="J17" i="8"/>
  <c r="J15" i="8"/>
  <c r="E15" i="8"/>
  <c r="F74" i="8" s="1"/>
  <c r="F51" i="8"/>
  <c r="J14" i="8"/>
  <c r="J12" i="8"/>
  <c r="J72" i="8" s="1"/>
  <c r="E7" i="8"/>
  <c r="E68" i="8" s="1"/>
  <c r="AY57" i="1"/>
  <c r="AX57" i="1"/>
  <c r="BI82" i="7"/>
  <c r="BH82" i="7"/>
  <c r="BG82" i="7"/>
  <c r="BF82" i="7"/>
  <c r="T82" i="7"/>
  <c r="R82" i="7"/>
  <c r="P82" i="7"/>
  <c r="BK82" i="7"/>
  <c r="BE82" i="7"/>
  <c r="BI81" i="7"/>
  <c r="F34" i="7" s="1"/>
  <c r="BD57" i="1" s="1"/>
  <c r="BH81" i="7"/>
  <c r="BG81" i="7"/>
  <c r="BF81" i="7"/>
  <c r="J31" i="7" s="1"/>
  <c r="AW57" i="1" s="1"/>
  <c r="T81" i="7"/>
  <c r="T80" i="7" s="1"/>
  <c r="T79" i="7" s="1"/>
  <c r="T78" i="7" s="1"/>
  <c r="R81" i="7"/>
  <c r="R80" i="7"/>
  <c r="R79" i="7" s="1"/>
  <c r="R78" i="7" s="1"/>
  <c r="P81" i="7"/>
  <c r="BK81" i="7"/>
  <c r="BK80" i="7" s="1"/>
  <c r="BE81" i="7"/>
  <c r="F72" i="7"/>
  <c r="E70" i="7"/>
  <c r="F49" i="7"/>
  <c r="E47" i="7"/>
  <c r="J21" i="7"/>
  <c r="E21" i="7"/>
  <c r="J51" i="7" s="1"/>
  <c r="J74" i="7"/>
  <c r="J20" i="7"/>
  <c r="J18" i="7"/>
  <c r="E18" i="7"/>
  <c r="J17" i="7"/>
  <c r="J15" i="7"/>
  <c r="E15" i="7"/>
  <c r="F74" i="7" s="1"/>
  <c r="J14" i="7"/>
  <c r="J12" i="7"/>
  <c r="J72" i="7" s="1"/>
  <c r="E7" i="7"/>
  <c r="AY56" i="1"/>
  <c r="AX56" i="1"/>
  <c r="BG100" i="6"/>
  <c r="BF100" i="6"/>
  <c r="BE100" i="6"/>
  <c r="BD100" i="6"/>
  <c r="T100" i="6"/>
  <c r="R100" i="6"/>
  <c r="P100" i="6"/>
  <c r="BI100" i="6"/>
  <c r="BC100" i="6"/>
  <c r="BG99" i="6"/>
  <c r="BF99" i="6"/>
  <c r="BE99" i="6"/>
  <c r="BD99" i="6"/>
  <c r="T99" i="6"/>
  <c r="R99" i="6"/>
  <c r="P99" i="6"/>
  <c r="BI99" i="6"/>
  <c r="BC99" i="6"/>
  <c r="BG98" i="6"/>
  <c r="BF98" i="6"/>
  <c r="BE98" i="6"/>
  <c r="BD98" i="6"/>
  <c r="T98" i="6"/>
  <c r="R98" i="6"/>
  <c r="P98" i="6"/>
  <c r="BI98" i="6"/>
  <c r="BC98" i="6"/>
  <c r="BG97" i="6"/>
  <c r="BF97" i="6"/>
  <c r="BE97" i="6"/>
  <c r="BD97" i="6"/>
  <c r="T97" i="6"/>
  <c r="R97" i="6"/>
  <c r="P97" i="6"/>
  <c r="BI97" i="6"/>
  <c r="BC97" i="6"/>
  <c r="BG96" i="6"/>
  <c r="BF96" i="6"/>
  <c r="BE96" i="6"/>
  <c r="BD96" i="6"/>
  <c r="T96" i="6"/>
  <c r="R96" i="6"/>
  <c r="P96" i="6"/>
  <c r="BI96" i="6"/>
  <c r="BC96" i="6"/>
  <c r="BG95" i="6"/>
  <c r="BF95" i="6"/>
  <c r="BE95" i="6"/>
  <c r="BD95" i="6"/>
  <c r="T95" i="6"/>
  <c r="R95" i="6"/>
  <c r="P95" i="6"/>
  <c r="BI95" i="6"/>
  <c r="BC95" i="6"/>
  <c r="BG94" i="6"/>
  <c r="BF94" i="6"/>
  <c r="BE94" i="6"/>
  <c r="BD94" i="6"/>
  <c r="T94" i="6"/>
  <c r="R94" i="6"/>
  <c r="P94" i="6"/>
  <c r="BI94" i="6"/>
  <c r="BC94" i="6"/>
  <c r="BG93" i="6"/>
  <c r="BF93" i="6"/>
  <c r="BE93" i="6"/>
  <c r="BD93" i="6"/>
  <c r="T93" i="6"/>
  <c r="R93" i="6"/>
  <c r="P93" i="6"/>
  <c r="BI93" i="6"/>
  <c r="BC93" i="6"/>
  <c r="BG92" i="6"/>
  <c r="BF92" i="6"/>
  <c r="BE92" i="6"/>
  <c r="BD92" i="6"/>
  <c r="T92" i="6"/>
  <c r="R92" i="6"/>
  <c r="P92" i="6"/>
  <c r="BI92" i="6"/>
  <c r="BC92" i="6"/>
  <c r="BG91" i="6"/>
  <c r="BF91" i="6"/>
  <c r="BE91" i="6"/>
  <c r="BD91" i="6"/>
  <c r="T91" i="6"/>
  <c r="R91" i="6"/>
  <c r="P91" i="6"/>
  <c r="BI91" i="6"/>
  <c r="BC91" i="6"/>
  <c r="BG90" i="6"/>
  <c r="BF90" i="6"/>
  <c r="BE90" i="6"/>
  <c r="BD90" i="6"/>
  <c r="T90" i="6"/>
  <c r="R90" i="6"/>
  <c r="P90" i="6"/>
  <c r="BI90" i="6"/>
  <c r="BC90" i="6"/>
  <c r="BG89" i="6"/>
  <c r="BF89" i="6"/>
  <c r="BE89" i="6"/>
  <c r="BD89" i="6"/>
  <c r="T89" i="6"/>
  <c r="R89" i="6"/>
  <c r="P89" i="6"/>
  <c r="BI89" i="6"/>
  <c r="BC89" i="6"/>
  <c r="BG88" i="6"/>
  <c r="BF88" i="6"/>
  <c r="BE88" i="6"/>
  <c r="BD88" i="6"/>
  <c r="T88" i="6"/>
  <c r="R88" i="6"/>
  <c r="P88" i="6"/>
  <c r="BI88" i="6"/>
  <c r="BC88" i="6"/>
  <c r="BG87" i="6"/>
  <c r="BF87" i="6"/>
  <c r="BE87" i="6"/>
  <c r="BD87" i="6"/>
  <c r="T87" i="6"/>
  <c r="R87" i="6"/>
  <c r="P87" i="6"/>
  <c r="BI87" i="6"/>
  <c r="BC87" i="6"/>
  <c r="BG86" i="6"/>
  <c r="BF86" i="6"/>
  <c r="BE86" i="6"/>
  <c r="BD86" i="6"/>
  <c r="T86" i="6"/>
  <c r="R86" i="6"/>
  <c r="P86" i="6"/>
  <c r="BI86" i="6"/>
  <c r="BC86" i="6"/>
  <c r="BG85" i="6"/>
  <c r="BF85" i="6"/>
  <c r="BE85" i="6"/>
  <c r="BD85" i="6"/>
  <c r="T85" i="6"/>
  <c r="R85" i="6"/>
  <c r="P85" i="6"/>
  <c r="BI85" i="6"/>
  <c r="BC85" i="6"/>
  <c r="BG84" i="6"/>
  <c r="BF84" i="6"/>
  <c r="BE84" i="6"/>
  <c r="BD84" i="6"/>
  <c r="T84" i="6"/>
  <c r="R84" i="6"/>
  <c r="P84" i="6"/>
  <c r="BI84" i="6"/>
  <c r="BC84" i="6"/>
  <c r="BG83" i="6"/>
  <c r="BF83" i="6"/>
  <c r="BE83" i="6"/>
  <c r="BD83" i="6"/>
  <c r="T83" i="6"/>
  <c r="R83" i="6"/>
  <c r="P83" i="6"/>
  <c r="BI83" i="6"/>
  <c r="BC83" i="6"/>
  <c r="BG82" i="6"/>
  <c r="BF82" i="6"/>
  <c r="BE82" i="6"/>
  <c r="BD82" i="6"/>
  <c r="T82" i="6"/>
  <c r="R82" i="6"/>
  <c r="P82" i="6"/>
  <c r="BI82" i="6"/>
  <c r="BC82" i="6"/>
  <c r="BG81" i="6"/>
  <c r="BF81" i="6"/>
  <c r="BE81" i="6"/>
  <c r="BD81" i="6"/>
  <c r="T81" i="6"/>
  <c r="R81" i="6"/>
  <c r="P81" i="6"/>
  <c r="BI81" i="6"/>
  <c r="BC81" i="6"/>
  <c r="F72" i="6"/>
  <c r="E70" i="6"/>
  <c r="F49" i="6"/>
  <c r="E47" i="6"/>
  <c r="J21" i="6"/>
  <c r="E21" i="6"/>
  <c r="J74" i="6" s="1"/>
  <c r="J20" i="6"/>
  <c r="J18" i="6"/>
  <c r="E18" i="6"/>
  <c r="F52" i="6" s="1"/>
  <c r="J17" i="6"/>
  <c r="J15" i="6"/>
  <c r="E15" i="6"/>
  <c r="J14" i="6"/>
  <c r="J12" i="6"/>
  <c r="E7" i="6"/>
  <c r="E45" i="6" s="1"/>
  <c r="AY55" i="1"/>
  <c r="AX55" i="1"/>
  <c r="BG238" i="5"/>
  <c r="BF238" i="5"/>
  <c r="BE238" i="5"/>
  <c r="BD238" i="5"/>
  <c r="T238" i="5"/>
  <c r="R238" i="5"/>
  <c r="P238" i="5"/>
  <c r="BI238" i="5"/>
  <c r="BC238" i="5"/>
  <c r="BG237" i="5"/>
  <c r="BF237" i="5"/>
  <c r="BE237" i="5"/>
  <c r="BD237" i="5"/>
  <c r="T237" i="5"/>
  <c r="R237" i="5"/>
  <c r="P237" i="5"/>
  <c r="BI237" i="5"/>
  <c r="BC237" i="5"/>
  <c r="BG236" i="5"/>
  <c r="BF236" i="5"/>
  <c r="BE236" i="5"/>
  <c r="BD236" i="5"/>
  <c r="T236" i="5"/>
  <c r="R236" i="5"/>
  <c r="P236" i="5"/>
  <c r="BI236" i="5"/>
  <c r="BC236" i="5"/>
  <c r="BG235" i="5"/>
  <c r="BF235" i="5"/>
  <c r="BE235" i="5"/>
  <c r="BD235" i="5"/>
  <c r="T235" i="5"/>
  <c r="R235" i="5"/>
  <c r="P235" i="5"/>
  <c r="BI235" i="5"/>
  <c r="BC235" i="5"/>
  <c r="BG234" i="5"/>
  <c r="BF234" i="5"/>
  <c r="BE234" i="5"/>
  <c r="BD234" i="5"/>
  <c r="T234" i="5"/>
  <c r="R234" i="5"/>
  <c r="P234" i="5"/>
  <c r="BI234" i="5"/>
  <c r="BC234" i="5"/>
  <c r="BG233" i="5"/>
  <c r="BF233" i="5"/>
  <c r="BE233" i="5"/>
  <c r="BD233" i="5"/>
  <c r="T233" i="5"/>
  <c r="R233" i="5"/>
  <c r="P233" i="5"/>
  <c r="BI233" i="5"/>
  <c r="BC233" i="5"/>
  <c r="BG232" i="5"/>
  <c r="BF232" i="5"/>
  <c r="BE232" i="5"/>
  <c r="BD232" i="5"/>
  <c r="T232" i="5"/>
  <c r="R232" i="5"/>
  <c r="P232" i="5"/>
  <c r="BI232" i="5"/>
  <c r="BC232" i="5"/>
  <c r="BG231" i="5"/>
  <c r="BF231" i="5"/>
  <c r="BE231" i="5"/>
  <c r="BD231" i="5"/>
  <c r="T231" i="5"/>
  <c r="R231" i="5"/>
  <c r="P231" i="5"/>
  <c r="BI231" i="5"/>
  <c r="BC231" i="5"/>
  <c r="BG230" i="5"/>
  <c r="BF230" i="5"/>
  <c r="BE230" i="5"/>
  <c r="BD230" i="5"/>
  <c r="T230" i="5"/>
  <c r="R230" i="5"/>
  <c r="P230" i="5"/>
  <c r="BI230" i="5"/>
  <c r="BC230" i="5"/>
  <c r="BG229" i="5"/>
  <c r="BF229" i="5"/>
  <c r="BE229" i="5"/>
  <c r="BD229" i="5"/>
  <c r="T229" i="5"/>
  <c r="R229" i="5"/>
  <c r="P229" i="5"/>
  <c r="BI229" i="5"/>
  <c r="BC229" i="5"/>
  <c r="BG228" i="5"/>
  <c r="BF228" i="5"/>
  <c r="BE228" i="5"/>
  <c r="BD228" i="5"/>
  <c r="T228" i="5"/>
  <c r="R228" i="5"/>
  <c r="P228" i="5"/>
  <c r="BI228" i="5"/>
  <c r="BC228" i="5"/>
  <c r="BG227" i="5"/>
  <c r="BF227" i="5"/>
  <c r="BE227" i="5"/>
  <c r="BD227" i="5"/>
  <c r="T227" i="5"/>
  <c r="R227" i="5"/>
  <c r="P227" i="5"/>
  <c r="BI227" i="5"/>
  <c r="BC227" i="5"/>
  <c r="BG226" i="5"/>
  <c r="BF226" i="5"/>
  <c r="BE226" i="5"/>
  <c r="BD226" i="5"/>
  <c r="T226" i="5"/>
  <c r="R226" i="5"/>
  <c r="P226" i="5"/>
  <c r="BI226" i="5"/>
  <c r="BC226" i="5"/>
  <c r="BG225" i="5"/>
  <c r="BF225" i="5"/>
  <c r="BE225" i="5"/>
  <c r="BD225" i="5"/>
  <c r="T225" i="5"/>
  <c r="R225" i="5"/>
  <c r="P225" i="5"/>
  <c r="BI225" i="5"/>
  <c r="BC225" i="5"/>
  <c r="BG224" i="5"/>
  <c r="BF224" i="5"/>
  <c r="BE224" i="5"/>
  <c r="BD224" i="5"/>
  <c r="T224" i="5"/>
  <c r="R224" i="5"/>
  <c r="P224" i="5"/>
  <c r="BI224" i="5"/>
  <c r="BC224" i="5"/>
  <c r="BG223" i="5"/>
  <c r="BF223" i="5"/>
  <c r="BE223" i="5"/>
  <c r="BD223" i="5"/>
  <c r="T223" i="5"/>
  <c r="R223" i="5"/>
  <c r="P223" i="5"/>
  <c r="BI223" i="5"/>
  <c r="BC223" i="5"/>
  <c r="BG222" i="5"/>
  <c r="BF222" i="5"/>
  <c r="BE222" i="5"/>
  <c r="BD222" i="5"/>
  <c r="T222" i="5"/>
  <c r="R222" i="5"/>
  <c r="P222" i="5"/>
  <c r="BI222" i="5"/>
  <c r="BC222" i="5"/>
  <c r="BG221" i="5"/>
  <c r="BF221" i="5"/>
  <c r="BE221" i="5"/>
  <c r="BD221" i="5"/>
  <c r="T221" i="5"/>
  <c r="R221" i="5"/>
  <c r="P221" i="5"/>
  <c r="BI221" i="5"/>
  <c r="BC221" i="5"/>
  <c r="BG220" i="5"/>
  <c r="BF220" i="5"/>
  <c r="BE220" i="5"/>
  <c r="BD220" i="5"/>
  <c r="T220" i="5"/>
  <c r="R220" i="5"/>
  <c r="P220" i="5"/>
  <c r="BI220" i="5"/>
  <c r="BC220" i="5"/>
  <c r="BG219" i="5"/>
  <c r="BF219" i="5"/>
  <c r="BE219" i="5"/>
  <c r="BD219" i="5"/>
  <c r="T219" i="5"/>
  <c r="R219" i="5"/>
  <c r="P219" i="5"/>
  <c r="BI219" i="5"/>
  <c r="BC219" i="5"/>
  <c r="BG218" i="5"/>
  <c r="BF218" i="5"/>
  <c r="BE218" i="5"/>
  <c r="BD218" i="5"/>
  <c r="T218" i="5"/>
  <c r="R218" i="5"/>
  <c r="P218" i="5"/>
  <c r="BI218" i="5"/>
  <c r="BC218" i="5"/>
  <c r="BG217" i="5"/>
  <c r="BF217" i="5"/>
  <c r="BE217" i="5"/>
  <c r="BD217" i="5"/>
  <c r="T217" i="5"/>
  <c r="R217" i="5"/>
  <c r="P217" i="5"/>
  <c r="BI217" i="5"/>
  <c r="BC217" i="5"/>
  <c r="BG216" i="5"/>
  <c r="BF216" i="5"/>
  <c r="BE216" i="5"/>
  <c r="BD216" i="5"/>
  <c r="T216" i="5"/>
  <c r="R216" i="5"/>
  <c r="P216" i="5"/>
  <c r="BI216" i="5"/>
  <c r="BC216" i="5"/>
  <c r="BG215" i="5"/>
  <c r="BF215" i="5"/>
  <c r="BE215" i="5"/>
  <c r="BD215" i="5"/>
  <c r="T215" i="5"/>
  <c r="R215" i="5"/>
  <c r="P215" i="5"/>
  <c r="BI215" i="5"/>
  <c r="BC215" i="5"/>
  <c r="BG214" i="5"/>
  <c r="BF214" i="5"/>
  <c r="BE214" i="5"/>
  <c r="BD214" i="5"/>
  <c r="T214" i="5"/>
  <c r="R214" i="5"/>
  <c r="P214" i="5"/>
  <c r="BI214" i="5"/>
  <c r="BC214" i="5"/>
  <c r="BG213" i="5"/>
  <c r="BF213" i="5"/>
  <c r="BE213" i="5"/>
  <c r="BD213" i="5"/>
  <c r="T213" i="5"/>
  <c r="R213" i="5"/>
  <c r="P213" i="5"/>
  <c r="BI213" i="5"/>
  <c r="BC213" i="5"/>
  <c r="BG212" i="5"/>
  <c r="BF212" i="5"/>
  <c r="BE212" i="5"/>
  <c r="BD212" i="5"/>
  <c r="T212" i="5"/>
  <c r="R212" i="5"/>
  <c r="P212" i="5"/>
  <c r="BI212" i="5"/>
  <c r="BC212" i="5"/>
  <c r="BG211" i="5"/>
  <c r="BF211" i="5"/>
  <c r="BE211" i="5"/>
  <c r="BD211" i="5"/>
  <c r="T211" i="5"/>
  <c r="R211" i="5"/>
  <c r="P211" i="5"/>
  <c r="BI211" i="5"/>
  <c r="BC211" i="5"/>
  <c r="BG210" i="5"/>
  <c r="BF210" i="5"/>
  <c r="BE210" i="5"/>
  <c r="BD210" i="5"/>
  <c r="T210" i="5"/>
  <c r="R210" i="5"/>
  <c r="P210" i="5"/>
  <c r="BI210" i="5"/>
  <c r="BC210" i="5"/>
  <c r="BG209" i="5"/>
  <c r="BF209" i="5"/>
  <c r="BE209" i="5"/>
  <c r="BD209" i="5"/>
  <c r="T209" i="5"/>
  <c r="R209" i="5"/>
  <c r="P209" i="5"/>
  <c r="BI209" i="5"/>
  <c r="BC209" i="5"/>
  <c r="BG208" i="5"/>
  <c r="BF208" i="5"/>
  <c r="BE208" i="5"/>
  <c r="BD208" i="5"/>
  <c r="T208" i="5"/>
  <c r="R208" i="5"/>
  <c r="P208" i="5"/>
  <c r="BI208" i="5"/>
  <c r="BC208" i="5"/>
  <c r="BG207" i="5"/>
  <c r="BF207" i="5"/>
  <c r="BE207" i="5"/>
  <c r="BD207" i="5"/>
  <c r="T207" i="5"/>
  <c r="R207" i="5"/>
  <c r="P207" i="5"/>
  <c r="BI207" i="5"/>
  <c r="BC207" i="5"/>
  <c r="BG206" i="5"/>
  <c r="BF206" i="5"/>
  <c r="BE206" i="5"/>
  <c r="BD206" i="5"/>
  <c r="T206" i="5"/>
  <c r="R206" i="5"/>
  <c r="P206" i="5"/>
  <c r="BI206" i="5"/>
  <c r="BC206" i="5"/>
  <c r="BG205" i="5"/>
  <c r="BF205" i="5"/>
  <c r="BE205" i="5"/>
  <c r="BD205" i="5"/>
  <c r="T205" i="5"/>
  <c r="R205" i="5"/>
  <c r="P205" i="5"/>
  <c r="BI205" i="5"/>
  <c r="BC205" i="5"/>
  <c r="BG204" i="5"/>
  <c r="BF204" i="5"/>
  <c r="BE204" i="5"/>
  <c r="BD204" i="5"/>
  <c r="T204" i="5"/>
  <c r="R204" i="5"/>
  <c r="P204" i="5"/>
  <c r="BI204" i="5"/>
  <c r="BC204" i="5"/>
  <c r="BG203" i="5"/>
  <c r="BF203" i="5"/>
  <c r="BE203" i="5"/>
  <c r="BD203" i="5"/>
  <c r="T203" i="5"/>
  <c r="R203" i="5"/>
  <c r="P203" i="5"/>
  <c r="BI203" i="5"/>
  <c r="BC203" i="5"/>
  <c r="BG202" i="5"/>
  <c r="BF202" i="5"/>
  <c r="BE202" i="5"/>
  <c r="BD202" i="5"/>
  <c r="T202" i="5"/>
  <c r="R202" i="5"/>
  <c r="P202" i="5"/>
  <c r="BI202" i="5"/>
  <c r="BC202" i="5"/>
  <c r="BG201" i="5"/>
  <c r="BF201" i="5"/>
  <c r="BE201" i="5"/>
  <c r="BD201" i="5"/>
  <c r="T201" i="5"/>
  <c r="R201" i="5"/>
  <c r="P201" i="5"/>
  <c r="BI201" i="5"/>
  <c r="BC201" i="5"/>
  <c r="BG200" i="5"/>
  <c r="BF200" i="5"/>
  <c r="BE200" i="5"/>
  <c r="BD200" i="5"/>
  <c r="T200" i="5"/>
  <c r="R200" i="5"/>
  <c r="P200" i="5"/>
  <c r="BI200" i="5"/>
  <c r="BC200" i="5"/>
  <c r="BG199" i="5"/>
  <c r="BF199" i="5"/>
  <c r="BE199" i="5"/>
  <c r="BD199" i="5"/>
  <c r="T199" i="5"/>
  <c r="R199" i="5"/>
  <c r="P199" i="5"/>
  <c r="BI199" i="5"/>
  <c r="BC199" i="5"/>
  <c r="BG198" i="5"/>
  <c r="BF198" i="5"/>
  <c r="BE198" i="5"/>
  <c r="BD198" i="5"/>
  <c r="T198" i="5"/>
  <c r="R198" i="5"/>
  <c r="P198" i="5"/>
  <c r="BI198" i="5"/>
  <c r="BC198" i="5"/>
  <c r="BG197" i="5"/>
  <c r="BF197" i="5"/>
  <c r="BE197" i="5"/>
  <c r="BD197" i="5"/>
  <c r="T197" i="5"/>
  <c r="R197" i="5"/>
  <c r="P197" i="5"/>
  <c r="BI197" i="5"/>
  <c r="BC197" i="5"/>
  <c r="BG196" i="5"/>
  <c r="BF196" i="5"/>
  <c r="BE196" i="5"/>
  <c r="BD196" i="5"/>
  <c r="T196" i="5"/>
  <c r="R196" i="5"/>
  <c r="P196" i="5"/>
  <c r="BI196" i="5"/>
  <c r="BC196" i="5"/>
  <c r="BG195" i="5"/>
  <c r="BF195" i="5"/>
  <c r="BE195" i="5"/>
  <c r="BD195" i="5"/>
  <c r="T195" i="5"/>
  <c r="R195" i="5"/>
  <c r="P195" i="5"/>
  <c r="BI195" i="5"/>
  <c r="BC195" i="5"/>
  <c r="BG193" i="5"/>
  <c r="BF193" i="5"/>
  <c r="BE193" i="5"/>
  <c r="BD193" i="5"/>
  <c r="T193" i="5"/>
  <c r="R193" i="5"/>
  <c r="P193" i="5"/>
  <c r="BI193" i="5"/>
  <c r="BC193" i="5"/>
  <c r="BG192" i="5"/>
  <c r="BF192" i="5"/>
  <c r="BE192" i="5"/>
  <c r="BD192" i="5"/>
  <c r="T192" i="5"/>
  <c r="R192" i="5"/>
  <c r="P192" i="5"/>
  <c r="BI192" i="5"/>
  <c r="BC192" i="5"/>
  <c r="BG191" i="5"/>
  <c r="BF191" i="5"/>
  <c r="BE191" i="5"/>
  <c r="BD191" i="5"/>
  <c r="T191" i="5"/>
  <c r="R191" i="5"/>
  <c r="P191" i="5"/>
  <c r="BI191" i="5"/>
  <c r="BC191" i="5"/>
  <c r="BG190" i="5"/>
  <c r="BF190" i="5"/>
  <c r="BE190" i="5"/>
  <c r="BD190" i="5"/>
  <c r="T190" i="5"/>
  <c r="R190" i="5"/>
  <c r="P190" i="5"/>
  <c r="BI190" i="5"/>
  <c r="BC190" i="5"/>
  <c r="BG189" i="5"/>
  <c r="BF189" i="5"/>
  <c r="BE189" i="5"/>
  <c r="BD189" i="5"/>
  <c r="T189" i="5"/>
  <c r="R189" i="5"/>
  <c r="P189" i="5"/>
  <c r="BI189" i="5"/>
  <c r="BC189" i="5"/>
  <c r="BG187" i="5"/>
  <c r="BF187" i="5"/>
  <c r="BE187" i="5"/>
  <c r="BD187" i="5"/>
  <c r="T187" i="5"/>
  <c r="R187" i="5"/>
  <c r="P187" i="5"/>
  <c r="BI187" i="5"/>
  <c r="BC187" i="5"/>
  <c r="BG186" i="5"/>
  <c r="BF186" i="5"/>
  <c r="BE186" i="5"/>
  <c r="BD186" i="5"/>
  <c r="T186" i="5"/>
  <c r="R186" i="5"/>
  <c r="P186" i="5"/>
  <c r="BI186" i="5"/>
  <c r="BC186" i="5"/>
  <c r="BG185" i="5"/>
  <c r="BF185" i="5"/>
  <c r="BE185" i="5"/>
  <c r="BD185" i="5"/>
  <c r="T185" i="5"/>
  <c r="R185" i="5"/>
  <c r="P185" i="5"/>
  <c r="BI185" i="5"/>
  <c r="BC185" i="5"/>
  <c r="BG184" i="5"/>
  <c r="BF184" i="5"/>
  <c r="BE184" i="5"/>
  <c r="BD184" i="5"/>
  <c r="T184" i="5"/>
  <c r="R184" i="5"/>
  <c r="P184" i="5"/>
  <c r="BI184" i="5"/>
  <c r="BC184" i="5"/>
  <c r="BG183" i="5"/>
  <c r="BF183" i="5"/>
  <c r="BE183" i="5"/>
  <c r="BD183" i="5"/>
  <c r="T183" i="5"/>
  <c r="R183" i="5"/>
  <c r="P183" i="5"/>
  <c r="BI183" i="5"/>
  <c r="BC183" i="5"/>
  <c r="BG182" i="5"/>
  <c r="BF182" i="5"/>
  <c r="BE182" i="5"/>
  <c r="BD182" i="5"/>
  <c r="T182" i="5"/>
  <c r="R182" i="5"/>
  <c r="P182" i="5"/>
  <c r="BI182" i="5"/>
  <c r="BC182" i="5"/>
  <c r="BG181" i="5"/>
  <c r="BF181" i="5"/>
  <c r="BE181" i="5"/>
  <c r="BD181" i="5"/>
  <c r="T181" i="5"/>
  <c r="R181" i="5"/>
  <c r="P181" i="5"/>
  <c r="BI181" i="5"/>
  <c r="BC181" i="5"/>
  <c r="BG180" i="5"/>
  <c r="BF180" i="5"/>
  <c r="BE180" i="5"/>
  <c r="BD180" i="5"/>
  <c r="T180" i="5"/>
  <c r="R180" i="5"/>
  <c r="P180" i="5"/>
  <c r="BI180" i="5"/>
  <c r="BC180" i="5"/>
  <c r="BG179" i="5"/>
  <c r="BF179" i="5"/>
  <c r="BE179" i="5"/>
  <c r="BD179" i="5"/>
  <c r="T179" i="5"/>
  <c r="R179" i="5"/>
  <c r="P179" i="5"/>
  <c r="BI179" i="5"/>
  <c r="BC179" i="5"/>
  <c r="BG178" i="5"/>
  <c r="BF178" i="5"/>
  <c r="BE178" i="5"/>
  <c r="BD178" i="5"/>
  <c r="T178" i="5"/>
  <c r="R178" i="5"/>
  <c r="P178" i="5"/>
  <c r="BI178" i="5"/>
  <c r="BC178" i="5"/>
  <c r="BG177" i="5"/>
  <c r="BF177" i="5"/>
  <c r="BE177" i="5"/>
  <c r="BD177" i="5"/>
  <c r="T177" i="5"/>
  <c r="R177" i="5"/>
  <c r="P177" i="5"/>
  <c r="BI177" i="5"/>
  <c r="BC177" i="5"/>
  <c r="BG176" i="5"/>
  <c r="BF176" i="5"/>
  <c r="BE176" i="5"/>
  <c r="BD176" i="5"/>
  <c r="T176" i="5"/>
  <c r="R176" i="5"/>
  <c r="P176" i="5"/>
  <c r="BI176" i="5"/>
  <c r="BC176" i="5"/>
  <c r="BG175" i="5"/>
  <c r="BF175" i="5"/>
  <c r="BE175" i="5"/>
  <c r="BD175" i="5"/>
  <c r="T175" i="5"/>
  <c r="R175" i="5"/>
  <c r="P175" i="5"/>
  <c r="BI175" i="5"/>
  <c r="BC175" i="5"/>
  <c r="BG173" i="5"/>
  <c r="BF173" i="5"/>
  <c r="BE173" i="5"/>
  <c r="BD173" i="5"/>
  <c r="T173" i="5"/>
  <c r="R173" i="5"/>
  <c r="P173" i="5"/>
  <c r="BI173" i="5"/>
  <c r="BC173" i="5"/>
  <c r="BG171" i="5"/>
  <c r="BF171" i="5"/>
  <c r="BE171" i="5"/>
  <c r="BD171" i="5"/>
  <c r="T171" i="5"/>
  <c r="R171" i="5"/>
  <c r="P171" i="5"/>
  <c r="BI171" i="5"/>
  <c r="BC171" i="5"/>
  <c r="BG169" i="5"/>
  <c r="BF169" i="5"/>
  <c r="BE169" i="5"/>
  <c r="BD169" i="5"/>
  <c r="T169" i="5"/>
  <c r="R169" i="5"/>
  <c r="P169" i="5"/>
  <c r="BI169" i="5"/>
  <c r="BC169" i="5"/>
  <c r="BG167" i="5"/>
  <c r="BF167" i="5"/>
  <c r="BE167" i="5"/>
  <c r="BD167" i="5"/>
  <c r="T167" i="5"/>
  <c r="R167" i="5"/>
  <c r="P167" i="5"/>
  <c r="BI167" i="5"/>
  <c r="BC167" i="5"/>
  <c r="BG165" i="5"/>
  <c r="BF165" i="5"/>
  <c r="BE165" i="5"/>
  <c r="BD165" i="5"/>
  <c r="T165" i="5"/>
  <c r="R165" i="5"/>
  <c r="P165" i="5"/>
  <c r="BI165" i="5"/>
  <c r="BC165" i="5"/>
  <c r="BG163" i="5"/>
  <c r="BF163" i="5"/>
  <c r="BE163" i="5"/>
  <c r="BD163" i="5"/>
  <c r="T163" i="5"/>
  <c r="R163" i="5"/>
  <c r="P163" i="5"/>
  <c r="BI163" i="5"/>
  <c r="BC163" i="5"/>
  <c r="BG161" i="5"/>
  <c r="BF161" i="5"/>
  <c r="BE161" i="5"/>
  <c r="BD161" i="5"/>
  <c r="T161" i="5"/>
  <c r="R161" i="5"/>
  <c r="P161" i="5"/>
  <c r="BI161" i="5"/>
  <c r="BC161" i="5"/>
  <c r="BG159" i="5"/>
  <c r="BF159" i="5"/>
  <c r="BE159" i="5"/>
  <c r="BD159" i="5"/>
  <c r="T159" i="5"/>
  <c r="R159" i="5"/>
  <c r="P159" i="5"/>
  <c r="BI159" i="5"/>
  <c r="BC159" i="5"/>
  <c r="BG157" i="5"/>
  <c r="BF157" i="5"/>
  <c r="BE157" i="5"/>
  <c r="BD157" i="5"/>
  <c r="T157" i="5"/>
  <c r="R157" i="5"/>
  <c r="P157" i="5"/>
  <c r="BI157" i="5"/>
  <c r="BC157" i="5"/>
  <c r="BG154" i="5"/>
  <c r="BF154" i="5"/>
  <c r="BE154" i="5"/>
  <c r="BD154" i="5"/>
  <c r="T154" i="5"/>
  <c r="R154" i="5"/>
  <c r="P154" i="5"/>
  <c r="BI154" i="5"/>
  <c r="BC154" i="5"/>
  <c r="BG152" i="5"/>
  <c r="BF152" i="5"/>
  <c r="BE152" i="5"/>
  <c r="BD152" i="5"/>
  <c r="T152" i="5"/>
  <c r="R152" i="5"/>
  <c r="P152" i="5"/>
  <c r="BI152" i="5"/>
  <c r="BC152" i="5"/>
  <c r="BG150" i="5"/>
  <c r="BF150" i="5"/>
  <c r="BE150" i="5"/>
  <c r="BD150" i="5"/>
  <c r="T150" i="5"/>
  <c r="R150" i="5"/>
  <c r="P150" i="5"/>
  <c r="BI150" i="5"/>
  <c r="BC150" i="5"/>
  <c r="BG148" i="5"/>
  <c r="BF148" i="5"/>
  <c r="BE148" i="5"/>
  <c r="BD148" i="5"/>
  <c r="T148" i="5"/>
  <c r="R148" i="5"/>
  <c r="P148" i="5"/>
  <c r="BI148" i="5"/>
  <c r="BC148" i="5"/>
  <c r="BG146" i="5"/>
  <c r="BF146" i="5"/>
  <c r="BE146" i="5"/>
  <c r="BD146" i="5"/>
  <c r="T146" i="5"/>
  <c r="R146" i="5"/>
  <c r="P146" i="5"/>
  <c r="BI146" i="5"/>
  <c r="BC146" i="5"/>
  <c r="BG144" i="5"/>
  <c r="BF144" i="5"/>
  <c r="BE144" i="5"/>
  <c r="BD144" i="5"/>
  <c r="T144" i="5"/>
  <c r="R144" i="5"/>
  <c r="P144" i="5"/>
  <c r="BI144" i="5"/>
  <c r="BC144" i="5"/>
  <c r="BG142" i="5"/>
  <c r="BF142" i="5"/>
  <c r="BE142" i="5"/>
  <c r="BD142" i="5"/>
  <c r="T142" i="5"/>
  <c r="R142" i="5"/>
  <c r="P142" i="5"/>
  <c r="BI142" i="5"/>
  <c r="BC142" i="5"/>
  <c r="BG140" i="5"/>
  <c r="BF140" i="5"/>
  <c r="BE140" i="5"/>
  <c r="BD140" i="5"/>
  <c r="T140" i="5"/>
  <c r="R140" i="5"/>
  <c r="P140" i="5"/>
  <c r="BI140" i="5"/>
  <c r="BC140" i="5"/>
  <c r="BG138" i="5"/>
  <c r="BF138" i="5"/>
  <c r="BE138" i="5"/>
  <c r="BD138" i="5"/>
  <c r="T138" i="5"/>
  <c r="R138" i="5"/>
  <c r="P138" i="5"/>
  <c r="BI138" i="5"/>
  <c r="BC138" i="5"/>
  <c r="BG136" i="5"/>
  <c r="BF136" i="5"/>
  <c r="BE136" i="5"/>
  <c r="BD136" i="5"/>
  <c r="T136" i="5"/>
  <c r="R136" i="5"/>
  <c r="P136" i="5"/>
  <c r="BI136" i="5"/>
  <c r="BC136" i="5"/>
  <c r="BG134" i="5"/>
  <c r="BF134" i="5"/>
  <c r="BE134" i="5"/>
  <c r="BD134" i="5"/>
  <c r="T134" i="5"/>
  <c r="R134" i="5"/>
  <c r="P134" i="5"/>
  <c r="BI134" i="5"/>
  <c r="BC134" i="5"/>
  <c r="BG132" i="5"/>
  <c r="BF132" i="5"/>
  <c r="BE132" i="5"/>
  <c r="BD132" i="5"/>
  <c r="T132" i="5"/>
  <c r="R132" i="5"/>
  <c r="P132" i="5"/>
  <c r="BI132" i="5"/>
  <c r="BC132" i="5"/>
  <c r="BG131" i="5"/>
  <c r="BF131" i="5"/>
  <c r="BE131" i="5"/>
  <c r="BD131" i="5"/>
  <c r="T131" i="5"/>
  <c r="R131" i="5"/>
  <c r="P131" i="5"/>
  <c r="BI131" i="5"/>
  <c r="BC131" i="5"/>
  <c r="BG130" i="5"/>
  <c r="BF130" i="5"/>
  <c r="BE130" i="5"/>
  <c r="BD130" i="5"/>
  <c r="T130" i="5"/>
  <c r="R130" i="5"/>
  <c r="P130" i="5"/>
  <c r="BI130" i="5"/>
  <c r="BC130" i="5"/>
  <c r="BG129" i="5"/>
  <c r="BF129" i="5"/>
  <c r="BE129" i="5"/>
  <c r="BD129" i="5"/>
  <c r="T129" i="5"/>
  <c r="R129" i="5"/>
  <c r="P129" i="5"/>
  <c r="BI129" i="5"/>
  <c r="BC129" i="5"/>
  <c r="BG128" i="5"/>
  <c r="BF128" i="5"/>
  <c r="BE128" i="5"/>
  <c r="BD128" i="5"/>
  <c r="T128" i="5"/>
  <c r="R128" i="5"/>
  <c r="P128" i="5"/>
  <c r="BI128" i="5"/>
  <c r="BC128" i="5"/>
  <c r="BG127" i="5"/>
  <c r="BF127" i="5"/>
  <c r="BE127" i="5"/>
  <c r="BD127" i="5"/>
  <c r="T127" i="5"/>
  <c r="R127" i="5"/>
  <c r="P127" i="5"/>
  <c r="BI127" i="5"/>
  <c r="BC127" i="5"/>
  <c r="BG126" i="5"/>
  <c r="BF126" i="5"/>
  <c r="BE126" i="5"/>
  <c r="BD126" i="5"/>
  <c r="T126" i="5"/>
  <c r="R126" i="5"/>
  <c r="P126" i="5"/>
  <c r="BI126" i="5"/>
  <c r="BC126" i="5"/>
  <c r="BG125" i="5"/>
  <c r="BF125" i="5"/>
  <c r="BE125" i="5"/>
  <c r="BD125" i="5"/>
  <c r="T125" i="5"/>
  <c r="R125" i="5"/>
  <c r="P125" i="5"/>
  <c r="BI125" i="5"/>
  <c r="BC125" i="5"/>
  <c r="BG124" i="5"/>
  <c r="BF124" i="5"/>
  <c r="BE124" i="5"/>
  <c r="BD124" i="5"/>
  <c r="T124" i="5"/>
  <c r="R124" i="5"/>
  <c r="P124" i="5"/>
  <c r="BI124" i="5"/>
  <c r="BC124" i="5"/>
  <c r="BG123" i="5"/>
  <c r="BF123" i="5"/>
  <c r="BE123" i="5"/>
  <c r="BD123" i="5"/>
  <c r="T123" i="5"/>
  <c r="R123" i="5"/>
  <c r="P123" i="5"/>
  <c r="BI123" i="5"/>
  <c r="BC123" i="5"/>
  <c r="BG122" i="5"/>
  <c r="BF122" i="5"/>
  <c r="BE122" i="5"/>
  <c r="BD122" i="5"/>
  <c r="T122" i="5"/>
  <c r="R122" i="5"/>
  <c r="R121" i="5" s="1"/>
  <c r="P122" i="5"/>
  <c r="BI122" i="5"/>
  <c r="BC122" i="5"/>
  <c r="BG120" i="5"/>
  <c r="BF120" i="5"/>
  <c r="BE120" i="5"/>
  <c r="BD120" i="5"/>
  <c r="T120" i="5"/>
  <c r="R120" i="5"/>
  <c r="P120" i="5"/>
  <c r="BI120" i="5"/>
  <c r="BC120" i="5"/>
  <c r="BG119" i="5"/>
  <c r="BF119" i="5"/>
  <c r="BE119" i="5"/>
  <c r="BD119" i="5"/>
  <c r="T119" i="5"/>
  <c r="R119" i="5"/>
  <c r="P119" i="5"/>
  <c r="BI119" i="5"/>
  <c r="BC119" i="5"/>
  <c r="BG118" i="5"/>
  <c r="BF118" i="5"/>
  <c r="BE118" i="5"/>
  <c r="BD118" i="5"/>
  <c r="T118" i="5"/>
  <c r="R118" i="5"/>
  <c r="P118" i="5"/>
  <c r="BI118" i="5"/>
  <c r="BC118" i="5"/>
  <c r="BG117" i="5"/>
  <c r="BF117" i="5"/>
  <c r="BE117" i="5"/>
  <c r="BD117" i="5"/>
  <c r="T117" i="5"/>
  <c r="R117" i="5"/>
  <c r="P117" i="5"/>
  <c r="BI117" i="5"/>
  <c r="BC117" i="5"/>
  <c r="BG116" i="5"/>
  <c r="BF116" i="5"/>
  <c r="BE116" i="5"/>
  <c r="BD116" i="5"/>
  <c r="T116" i="5"/>
  <c r="R116" i="5"/>
  <c r="P116" i="5"/>
  <c r="BI116" i="5"/>
  <c r="BC116" i="5"/>
  <c r="BG115" i="5"/>
  <c r="BF115" i="5"/>
  <c r="BE115" i="5"/>
  <c r="BD115" i="5"/>
  <c r="T115" i="5"/>
  <c r="R115" i="5"/>
  <c r="P115" i="5"/>
  <c r="BI115" i="5"/>
  <c r="BC115" i="5"/>
  <c r="BG114" i="5"/>
  <c r="BF114" i="5"/>
  <c r="BE114" i="5"/>
  <c r="BD114" i="5"/>
  <c r="T114" i="5"/>
  <c r="R114" i="5"/>
  <c r="P114" i="5"/>
  <c r="BI114" i="5"/>
  <c r="BC114" i="5"/>
  <c r="BG113" i="5"/>
  <c r="BF113" i="5"/>
  <c r="BE113" i="5"/>
  <c r="BD113" i="5"/>
  <c r="T113" i="5"/>
  <c r="R113" i="5"/>
  <c r="P113" i="5"/>
  <c r="BI113" i="5"/>
  <c r="BC113" i="5"/>
  <c r="BG112" i="5"/>
  <c r="BF112" i="5"/>
  <c r="BE112" i="5"/>
  <c r="BD112" i="5"/>
  <c r="T112" i="5"/>
  <c r="R112" i="5"/>
  <c r="P112" i="5"/>
  <c r="BI112" i="5"/>
  <c r="BC112" i="5"/>
  <c r="BG111" i="5"/>
  <c r="BF111" i="5"/>
  <c r="BE111" i="5"/>
  <c r="BD111" i="5"/>
  <c r="T111" i="5"/>
  <c r="R111" i="5"/>
  <c r="P111" i="5"/>
  <c r="BI111" i="5"/>
  <c r="BC111" i="5"/>
  <c r="BG110" i="5"/>
  <c r="BF110" i="5"/>
  <c r="BE110" i="5"/>
  <c r="BD110" i="5"/>
  <c r="T110" i="5"/>
  <c r="R110" i="5"/>
  <c r="P110" i="5"/>
  <c r="BI110" i="5"/>
  <c r="BC110" i="5"/>
  <c r="BG109" i="5"/>
  <c r="BF109" i="5"/>
  <c r="BE109" i="5"/>
  <c r="BD109" i="5"/>
  <c r="T109" i="5"/>
  <c r="R109" i="5"/>
  <c r="P109" i="5"/>
  <c r="BI109" i="5"/>
  <c r="BC109" i="5"/>
  <c r="BG108" i="5"/>
  <c r="BF108" i="5"/>
  <c r="BE108" i="5"/>
  <c r="BD108" i="5"/>
  <c r="T108" i="5"/>
  <c r="R108" i="5"/>
  <c r="P108" i="5"/>
  <c r="BI108" i="5"/>
  <c r="BC108" i="5"/>
  <c r="BG107" i="5"/>
  <c r="BF107" i="5"/>
  <c r="BE107" i="5"/>
  <c r="BD107" i="5"/>
  <c r="T107" i="5"/>
  <c r="R107" i="5"/>
  <c r="P107" i="5"/>
  <c r="BI107" i="5"/>
  <c r="BC107" i="5"/>
  <c r="BG106" i="5"/>
  <c r="BF106" i="5"/>
  <c r="BE106" i="5"/>
  <c r="BD106" i="5"/>
  <c r="T106" i="5"/>
  <c r="R106" i="5"/>
  <c r="P106" i="5"/>
  <c r="BI106" i="5"/>
  <c r="BC106" i="5"/>
  <c r="BG105" i="5"/>
  <c r="BF105" i="5"/>
  <c r="BE105" i="5"/>
  <c r="BD105" i="5"/>
  <c r="T105" i="5"/>
  <c r="R105" i="5"/>
  <c r="P105" i="5"/>
  <c r="BI105" i="5"/>
  <c r="BC105" i="5"/>
  <c r="BG104" i="5"/>
  <c r="BF104" i="5"/>
  <c r="BE104" i="5"/>
  <c r="BD104" i="5"/>
  <c r="T104" i="5"/>
  <c r="R104" i="5"/>
  <c r="P104" i="5"/>
  <c r="BI104" i="5"/>
  <c r="BC104" i="5"/>
  <c r="BG103" i="5"/>
  <c r="BF103" i="5"/>
  <c r="BE103" i="5"/>
  <c r="BD103" i="5"/>
  <c r="T103" i="5"/>
  <c r="R103" i="5"/>
  <c r="P103" i="5"/>
  <c r="BI103" i="5"/>
  <c r="BC103" i="5"/>
  <c r="BG102" i="5"/>
  <c r="BF102" i="5"/>
  <c r="BE102" i="5"/>
  <c r="BD102" i="5"/>
  <c r="T102" i="5"/>
  <c r="R102" i="5"/>
  <c r="P102" i="5"/>
  <c r="BI102" i="5"/>
  <c r="BC102" i="5"/>
  <c r="BG101" i="5"/>
  <c r="BF101" i="5"/>
  <c r="BE101" i="5"/>
  <c r="BD101" i="5"/>
  <c r="T101" i="5"/>
  <c r="R101" i="5"/>
  <c r="P101" i="5"/>
  <c r="BI101" i="5"/>
  <c r="BC101" i="5"/>
  <c r="BG100" i="5"/>
  <c r="BF100" i="5"/>
  <c r="BE100" i="5"/>
  <c r="BD100" i="5"/>
  <c r="T100" i="5"/>
  <c r="R100" i="5"/>
  <c r="P100" i="5"/>
  <c r="BI100" i="5"/>
  <c r="BC100" i="5"/>
  <c r="BG99" i="5"/>
  <c r="BF99" i="5"/>
  <c r="BE99" i="5"/>
  <c r="BD99" i="5"/>
  <c r="T99" i="5"/>
  <c r="R99" i="5"/>
  <c r="P99" i="5"/>
  <c r="BI99" i="5"/>
  <c r="BC99" i="5"/>
  <c r="BG98" i="5"/>
  <c r="BF98" i="5"/>
  <c r="BE98" i="5"/>
  <c r="BD98" i="5"/>
  <c r="T98" i="5"/>
  <c r="R98" i="5"/>
  <c r="P98" i="5"/>
  <c r="BI98" i="5"/>
  <c r="BC98" i="5"/>
  <c r="BG97" i="5"/>
  <c r="BF97" i="5"/>
  <c r="BE97" i="5"/>
  <c r="BD97" i="5"/>
  <c r="T97" i="5"/>
  <c r="R97" i="5"/>
  <c r="P97" i="5"/>
  <c r="BI97" i="5"/>
  <c r="BC97" i="5"/>
  <c r="BG96" i="5"/>
  <c r="BF96" i="5"/>
  <c r="BE96" i="5"/>
  <c r="BD96" i="5"/>
  <c r="T96" i="5"/>
  <c r="R96" i="5"/>
  <c r="P96" i="5"/>
  <c r="BI96" i="5"/>
  <c r="BC96" i="5"/>
  <c r="BG95" i="5"/>
  <c r="BF95" i="5"/>
  <c r="BE95" i="5"/>
  <c r="BD95" i="5"/>
  <c r="T95" i="5"/>
  <c r="R95" i="5"/>
  <c r="P95" i="5"/>
  <c r="BI95" i="5"/>
  <c r="BC95" i="5"/>
  <c r="BG94" i="5"/>
  <c r="BF94" i="5"/>
  <c r="BE94" i="5"/>
  <c r="BD94" i="5"/>
  <c r="T94" i="5"/>
  <c r="R94" i="5"/>
  <c r="P94" i="5"/>
  <c r="BI94" i="5"/>
  <c r="BC94" i="5"/>
  <c r="BG93" i="5"/>
  <c r="BF93" i="5"/>
  <c r="BE93" i="5"/>
  <c r="BD93" i="5"/>
  <c r="T93" i="5"/>
  <c r="R93" i="5"/>
  <c r="P93" i="5"/>
  <c r="BI93" i="5"/>
  <c r="BC93" i="5"/>
  <c r="BG92" i="5"/>
  <c r="BF92" i="5"/>
  <c r="BE92" i="5"/>
  <c r="BD92" i="5"/>
  <c r="T92" i="5"/>
  <c r="R92" i="5"/>
  <c r="P92" i="5"/>
  <c r="BI92" i="5"/>
  <c r="BC92" i="5"/>
  <c r="BG91" i="5"/>
  <c r="BF91" i="5"/>
  <c r="BE91" i="5"/>
  <c r="BD91" i="5"/>
  <c r="T91" i="5"/>
  <c r="R91" i="5"/>
  <c r="P91" i="5"/>
  <c r="BI91" i="5"/>
  <c r="BC91" i="5"/>
  <c r="BG90" i="5"/>
  <c r="BF90" i="5"/>
  <c r="BE90" i="5"/>
  <c r="BD90" i="5"/>
  <c r="T90" i="5"/>
  <c r="R90" i="5"/>
  <c r="P90" i="5"/>
  <c r="BI90" i="5"/>
  <c r="BC90" i="5"/>
  <c r="BG89" i="5"/>
  <c r="BF89" i="5"/>
  <c r="BE89" i="5"/>
  <c r="BD89" i="5"/>
  <c r="T89" i="5"/>
  <c r="R89" i="5"/>
  <c r="P89" i="5"/>
  <c r="BI89" i="5"/>
  <c r="BC89" i="5"/>
  <c r="BG88" i="5"/>
  <c r="BF88" i="5"/>
  <c r="BE88" i="5"/>
  <c r="BD88" i="5"/>
  <c r="T88" i="5"/>
  <c r="R88" i="5"/>
  <c r="P88" i="5"/>
  <c r="BI88" i="5"/>
  <c r="BC88" i="5"/>
  <c r="BG87" i="5"/>
  <c r="BF87" i="5"/>
  <c r="BE87" i="5"/>
  <c r="BD87" i="5"/>
  <c r="T87" i="5"/>
  <c r="R87" i="5"/>
  <c r="P87" i="5"/>
  <c r="BI87" i="5"/>
  <c r="BC87" i="5"/>
  <c r="BG86" i="5"/>
  <c r="BF86" i="5"/>
  <c r="BE86" i="5"/>
  <c r="BD86" i="5"/>
  <c r="T86" i="5"/>
  <c r="R86" i="5"/>
  <c r="P86" i="5"/>
  <c r="BI86" i="5"/>
  <c r="BC86" i="5"/>
  <c r="BG85" i="5"/>
  <c r="BF85" i="5"/>
  <c r="BE85" i="5"/>
  <c r="BD85" i="5"/>
  <c r="T85" i="5"/>
  <c r="R85" i="5"/>
  <c r="P85" i="5"/>
  <c r="BI85" i="5"/>
  <c r="BC85" i="5"/>
  <c r="BG84" i="5"/>
  <c r="BF84" i="5"/>
  <c r="BE84" i="5"/>
  <c r="BD84" i="5"/>
  <c r="T84" i="5"/>
  <c r="R84" i="5"/>
  <c r="P84" i="5"/>
  <c r="BI84" i="5"/>
  <c r="BC84" i="5"/>
  <c r="F75" i="5"/>
  <c r="E73" i="5"/>
  <c r="F49" i="5"/>
  <c r="E47" i="5"/>
  <c r="J21" i="5"/>
  <c r="E21" i="5"/>
  <c r="J51" i="5" s="1"/>
  <c r="J20" i="5"/>
  <c r="J18" i="5"/>
  <c r="E18" i="5"/>
  <c r="F78" i="5" s="1"/>
  <c r="J17" i="5"/>
  <c r="J15" i="5"/>
  <c r="E15" i="5"/>
  <c r="F77" i="5" s="1"/>
  <c r="J14" i="5"/>
  <c r="J12" i="5"/>
  <c r="J75" i="5" s="1"/>
  <c r="E7" i="5"/>
  <c r="E71" i="5" s="1"/>
  <c r="AY54" i="1"/>
  <c r="AX54" i="1"/>
  <c r="BD54" i="1"/>
  <c r="BC54" i="1"/>
  <c r="BB54" i="1"/>
  <c r="AW54" i="1"/>
  <c r="BA54" i="1"/>
  <c r="AU54" i="1"/>
  <c r="AZ54" i="1"/>
  <c r="AV54" i="1"/>
  <c r="AT54" i="1" s="1"/>
  <c r="AY53" i="1"/>
  <c r="AX53" i="1"/>
  <c r="BD53" i="1"/>
  <c r="BC53" i="1"/>
  <c r="BB53" i="1"/>
  <c r="BA53" i="1"/>
  <c r="AW53" i="1"/>
  <c r="AU53" i="1"/>
  <c r="AV53" i="1"/>
  <c r="AT53" i="1" s="1"/>
  <c r="AY52" i="1"/>
  <c r="AX52" i="1"/>
  <c r="BD52" i="1"/>
  <c r="BC52" i="1"/>
  <c r="BB52" i="1"/>
  <c r="AW52" i="1"/>
  <c r="AU52" i="1"/>
  <c r="AS51" i="1"/>
  <c r="L47" i="1"/>
  <c r="AM46" i="1"/>
  <c r="L46" i="1"/>
  <c r="AM44" i="1"/>
  <c r="L44" i="1"/>
  <c r="L42" i="1"/>
  <c r="L41" i="1"/>
  <c r="F34" i="8" l="1"/>
  <c r="BD58" i="1" s="1"/>
  <c r="F33" i="7"/>
  <c r="BC57" i="1" s="1"/>
  <c r="F30" i="7"/>
  <c r="AZ57" i="1" s="1"/>
  <c r="J30" i="7"/>
  <c r="AV57" i="1" s="1"/>
  <c r="AT57" i="1" s="1"/>
  <c r="P80" i="7"/>
  <c r="P79" i="7" s="1"/>
  <c r="P78" i="7" s="1"/>
  <c r="AU57" i="1" s="1"/>
  <c r="F32" i="7"/>
  <c r="BB57" i="1" s="1"/>
  <c r="T156" i="5"/>
  <c r="P156" i="5"/>
  <c r="P194" i="5"/>
  <c r="F31" i="7"/>
  <c r="BA57" i="1" s="1"/>
  <c r="J49" i="8"/>
  <c r="J30" i="8"/>
  <c r="AV58" i="1" s="1"/>
  <c r="J31" i="8"/>
  <c r="AW58" i="1" s="1"/>
  <c r="R80" i="6"/>
  <c r="R79" i="6" s="1"/>
  <c r="R78" i="6" s="1"/>
  <c r="P80" i="6"/>
  <c r="P79" i="6" s="1"/>
  <c r="P78" i="6" s="1"/>
  <c r="AU56" i="1" s="1"/>
  <c r="T80" i="6"/>
  <c r="T79" i="6" s="1"/>
  <c r="T78" i="6" s="1"/>
  <c r="T194" i="5"/>
  <c r="T121" i="5"/>
  <c r="P121" i="5"/>
  <c r="R156" i="5"/>
  <c r="F52" i="8"/>
  <c r="F51" i="5"/>
  <c r="BI121" i="5"/>
  <c r="J59" i="5" s="1"/>
  <c r="BI156" i="5"/>
  <c r="J60" i="5" s="1"/>
  <c r="F34" i="6"/>
  <c r="BD56" i="1" s="1"/>
  <c r="F30" i="6"/>
  <c r="AZ56" i="1" s="1"/>
  <c r="BI80" i="6"/>
  <c r="F33" i="6"/>
  <c r="BC56" i="1" s="1"/>
  <c r="F32" i="6"/>
  <c r="BB56" i="1" s="1"/>
  <c r="R194" i="5"/>
  <c r="R83" i="5"/>
  <c r="BI83" i="5"/>
  <c r="J58" i="5" s="1"/>
  <c r="F31" i="5"/>
  <c r="BA55" i="1" s="1"/>
  <c r="P83" i="5"/>
  <c r="P82" i="5" s="1"/>
  <c r="P81" i="5" s="1"/>
  <c r="AU55" i="1" s="1"/>
  <c r="T83" i="5"/>
  <c r="F34" i="5"/>
  <c r="BD55" i="1" s="1"/>
  <c r="F32" i="5"/>
  <c r="BB55" i="1" s="1"/>
  <c r="F33" i="5"/>
  <c r="BC55" i="1" s="1"/>
  <c r="J31" i="5"/>
  <c r="AW55" i="1" s="1"/>
  <c r="BD51" i="1"/>
  <c r="W30" i="1" s="1"/>
  <c r="E68" i="6"/>
  <c r="E45" i="8"/>
  <c r="J77" i="5"/>
  <c r="F75" i="6"/>
  <c r="J51" i="6"/>
  <c r="J49" i="7"/>
  <c r="F51" i="7"/>
  <c r="J49" i="5"/>
  <c r="AZ52" i="1"/>
  <c r="AV52" i="1"/>
  <c r="AT52" i="1" s="1"/>
  <c r="AU51" i="1"/>
  <c r="BB51" i="1"/>
  <c r="F30" i="5"/>
  <c r="AZ55" i="1" s="1"/>
  <c r="J30" i="5"/>
  <c r="AV55" i="1" s="1"/>
  <c r="BA52" i="1"/>
  <c r="AZ53" i="1"/>
  <c r="BI194" i="5"/>
  <c r="J61" i="5" s="1"/>
  <c r="F74" i="6"/>
  <c r="F51" i="6"/>
  <c r="J31" i="6"/>
  <c r="AW56" i="1" s="1"/>
  <c r="F31" i="6"/>
  <c r="BA56" i="1" s="1"/>
  <c r="F75" i="7"/>
  <c r="F52" i="7"/>
  <c r="F33" i="8"/>
  <c r="BC58" i="1" s="1"/>
  <c r="BC51" i="1" s="1"/>
  <c r="AW59" i="1"/>
  <c r="AT59" i="1" s="1"/>
  <c r="BA59" i="1"/>
  <c r="E45" i="5"/>
  <c r="F52" i="5"/>
  <c r="J30" i="6"/>
  <c r="AV56" i="1" s="1"/>
  <c r="J58" i="7"/>
  <c r="BK79" i="7"/>
  <c r="J74" i="8"/>
  <c r="J51" i="8"/>
  <c r="F30" i="8"/>
  <c r="AZ58" i="1" s="1"/>
  <c r="BK80" i="8"/>
  <c r="F31" i="8"/>
  <c r="BA58" i="1" s="1"/>
  <c r="AZ59" i="1"/>
  <c r="J72" i="6"/>
  <c r="J49" i="6"/>
  <c r="E68" i="7"/>
  <c r="E45" i="7"/>
  <c r="AT58" i="1" l="1"/>
  <c r="T82" i="5"/>
  <c r="T81" i="5" s="1"/>
  <c r="R82" i="5"/>
  <c r="R81" i="5" s="1"/>
  <c r="AT56" i="1"/>
  <c r="BI79" i="6"/>
  <c r="J58" i="6"/>
  <c r="BI82" i="5"/>
  <c r="BI81" i="5" s="1"/>
  <c r="AT55" i="1"/>
  <c r="W29" i="1"/>
  <c r="AY51" i="1"/>
  <c r="J58" i="8"/>
  <c r="BK79" i="8"/>
  <c r="J57" i="7"/>
  <c r="BK78" i="7"/>
  <c r="AX51" i="1"/>
  <c r="W28" i="1"/>
  <c r="BA51" i="1"/>
  <c r="AZ51" i="1"/>
  <c r="J57" i="6" l="1"/>
  <c r="BI78" i="6"/>
  <c r="J57" i="5"/>
  <c r="AV51" i="1"/>
  <c r="J56" i="5"/>
  <c r="J27" i="5"/>
  <c r="J56" i="7"/>
  <c r="J27" i="7"/>
  <c r="BK78" i="8"/>
  <c r="J57" i="8"/>
  <c r="AW51" i="1"/>
  <c r="J56" i="6" l="1"/>
  <c r="J27" i="6"/>
  <c r="J36" i="7"/>
  <c r="AG57" i="1"/>
  <c r="AN57" i="1" s="1"/>
  <c r="J36" i="5"/>
  <c r="AG55" i="1"/>
  <c r="AN55" i="1" s="1"/>
  <c r="J56" i="8"/>
  <c r="J27" i="8"/>
  <c r="AT51" i="1"/>
  <c r="AG56" i="1" l="1"/>
  <c r="AN56" i="1" s="1"/>
  <c r="J36" i="6"/>
  <c r="AG58" i="1"/>
  <c r="AN58" i="1" s="1"/>
  <c r="J36" i="8"/>
  <c r="AN51" i="1" l="1"/>
  <c r="AG51" i="1"/>
  <c r="AK23" i="1" l="1"/>
  <c r="W26" i="1" l="1"/>
  <c r="AK26" i="1" s="1"/>
  <c r="AK32" i="1" s="1"/>
</calcChain>
</file>

<file path=xl/sharedStrings.xml><?xml version="1.0" encoding="utf-8"?>
<sst xmlns="http://schemas.openxmlformats.org/spreadsheetml/2006/main" count="6560" uniqueCount="1449">
  <si>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</si>
  <si>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</si>
  <si>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</si>
  <si>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</si>
  <si>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</si>
  <si>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</si>
  <si>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</si>
  <si>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{fb7c104c-7e1c-45b7-8d19-15dfb8650bf7}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</si>
  <si>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</si>
  <si>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</si>
  <si>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</si>
  <si>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</si>
  <si>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</si>
  <si>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</si>
  <si>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</si>
  <si>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</si>
  <si>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DPS07052018</t>
  </si>
  <si>
    <t>Stavba:</t>
  </si>
  <si>
    <t>Valdice - modernizace tepelného hospodářství EED - SO 03 - Kulturní dům obj. 36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</si>
  <si>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</si>
  <si>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</si>
  <si>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</si>
  <si>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</si>
  <si>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</si>
  <si>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</si>
  <si>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</si>
  <si>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</si>
  <si>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</si>
  <si>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</si>
  <si>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</si>
  <si>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</si>
  <si>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</si>
  <si>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</si>
  <si>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</si>
  <si>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</si>
  <si>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</si>
  <si>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</si>
  <si>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</si>
  <si>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</si>
  <si>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</si>
  <si>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</si>
  <si>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</si>
  <si>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</si>
  <si>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</si>
  <si>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</si>
  <si>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</si>
  <si>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</si>
  <si>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</si>
  <si>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</si>
  <si>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</si>
  <si>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</si>
  <si>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</si>
  <si>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</si>
  <si>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</si>
  <si>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</si>
  <si>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</si>
  <si>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</si>
  <si>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</si>
  <si>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</si>
  <si>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</si>
  <si>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</si>
  <si>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</si>
  <si>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</si>
  <si>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</si>
  <si>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</si>
  <si>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</si>
  <si>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</si>
  <si>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</si>
  <si>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</si>
  <si>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</si>
  <si>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</si>
  <si>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</si>
  <si>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- stavební řešení</t>
  </si>
  <si>
    <t>STA</t>
  </si>
  <si>
    <t>1</t>
  </si>
  <si>
    <t>{4c1dad9b-23b1-4324-8bdc-4dbd27ced47e}</t>
  </si>
  <si>
    <t>2</t>
  </si>
  <si>
    <t>D.1.4.a</t>
  </si>
  <si>
    <t>{2a665072-4c43-4a8b-88ae-06e29d4daca9}</t>
  </si>
  <si>
    <t>D.1.4.b</t>
  </si>
  <si>
    <t>Plynové zařízení</t>
  </si>
  <si>
    <t>{7f38d2a8-4b7e-431f-872e-be4018bd1769}</t>
  </si>
  <si>
    <t>D.1.4.c - 01</t>
  </si>
  <si>
    <t>Zařízení pro vytápění staveb - Teplovodní kotelna</t>
  </si>
  <si>
    <t>{15bbabbe-ebcb-4ed0-a57c-31c81fe44141}</t>
  </si>
  <si>
    <t>D.1.4.d - 01</t>
  </si>
  <si>
    <t>Zařízení vzduchotechniky 1 - Spalovací vzduch pro kotel</t>
  </si>
  <si>
    <t>{e832b770-510f-42c9-9d45-f64e6cb5dee9}</t>
  </si>
  <si>
    <t>D.1.4.d - 02</t>
  </si>
  <si>
    <t xml:space="preserve">Zařízení vzduchotechniky 2 - Vytápění kotelny </t>
  </si>
  <si>
    <t>{3d1bff17-ca73-44c5-bf1a-a05fce264460}</t>
  </si>
  <si>
    <t>D.1.4.d - 03</t>
  </si>
  <si>
    <t>Zařízení vzduchotechniky - Ostatní</t>
  </si>
  <si>
    <t>{af48c379-c512-439e-9a4a-f917a0d298e0}</t>
  </si>
  <si>
    <t>D.1.4.g</t>
  </si>
  <si>
    <t>Měření a regulace</t>
  </si>
  <si>
    <t>{6150d889-0ca0-41f1-baa6-5fb8db9bf8fc}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</si>
  <si>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</si>
  <si>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</si>
  <si>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</si>
  <si>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</si>
  <si>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</si>
  <si>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</si>
  <si>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</si>
  <si>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</si>
  <si>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</si>
  <si>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</si>
  <si>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</si>
  <si>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</si>
  <si>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</si>
  <si>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101 -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</si>
  <si>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</si>
  <si>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</si>
  <si>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</si>
  <si>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</si>
  <si>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</si>
  <si>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</si>
  <si>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</si>
  <si>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</si>
  <si>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</si>
  <si>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</si>
  <si>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</si>
  <si>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</si>
  <si>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</si>
  <si>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</si>
  <si>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</si>
  <si>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</si>
  <si>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</si>
  <si>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101</t>
  </si>
  <si>
    <t>Ostatní</t>
  </si>
  <si>
    <t>M</t>
  </si>
  <si>
    <t>101VZT1</t>
  </si>
  <si>
    <t>Ostatní spojovací a montážní materiál</t>
  </si>
  <si>
    <t>ks</t>
  </si>
  <si>
    <t>32</t>
  </si>
  <si>
    <t>16</t>
  </si>
  <si>
    <t>-744351986</t>
  </si>
  <si>
    <t>D.1.4.c - 01 - Zařízení pro vytápění staveb - Teplovodní kotelna</t>
  </si>
  <si>
    <t>Valdice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</si>
  <si>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</si>
  <si>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</si>
  <si>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</si>
  <si>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>212</t>
  </si>
  <si>
    <t>101PDE102</t>
  </si>
  <si>
    <t>Montáž armatury M+R (kalorimetr)</t>
  </si>
  <si>
    <t>-1521293398</t>
  </si>
  <si>
    <t>56</t>
  </si>
  <si>
    <t>101PDE107</t>
  </si>
  <si>
    <t>Orientační štítky (větve, technologie, potrubí, čerpadla, nádoby, reg.armatury)</t>
  </si>
  <si>
    <t>-1340375156</t>
  </si>
  <si>
    <t>57</t>
  </si>
  <si>
    <t>101PDE109</t>
  </si>
  <si>
    <t>Proplach systému po mtž + vyčištění všech filtrů (opakovaně) + napouštění</t>
  </si>
  <si>
    <t>hod</t>
  </si>
  <si>
    <t>801229209</t>
  </si>
  <si>
    <t>65</t>
  </si>
  <si>
    <t>101PDE101</t>
  </si>
  <si>
    <t>Zpracování dílenské PD vybraným dodavatel - úprava projektu na základě konkrétních výrobků / technologie</t>
  </si>
  <si>
    <t>1816803068</t>
  </si>
  <si>
    <t>58</t>
  </si>
  <si>
    <t>101PDE113</t>
  </si>
  <si>
    <t>Tlaková zkouška potrubí před provedením izolací</t>
  </si>
  <si>
    <t>bm</t>
  </si>
  <si>
    <t>1723693568</t>
  </si>
  <si>
    <t>68</t>
  </si>
  <si>
    <t>101PDE106</t>
  </si>
  <si>
    <t>Revize instalovaného zařízení</t>
  </si>
  <si>
    <t>-220889846</t>
  </si>
  <si>
    <t>158</t>
  </si>
  <si>
    <t>101PDE117</t>
  </si>
  <si>
    <t>Zkušební provoz za asistence dodavatele</t>
  </si>
  <si>
    <t>-1811562121</t>
  </si>
  <si>
    <t>75</t>
  </si>
  <si>
    <t>101PDE119</t>
  </si>
  <si>
    <t>Stavební přípomoci při mtž technologie a rozvodů (prostupy, kotvení potrubí)</t>
  </si>
  <si>
    <t>-937132130</t>
  </si>
  <si>
    <t>69</t>
  </si>
  <si>
    <t>101PDE108</t>
  </si>
  <si>
    <t>Zaškolení obsluhy na jednotlivé technologie</t>
  </si>
  <si>
    <t>63770661</t>
  </si>
  <si>
    <t>59</t>
  </si>
  <si>
    <t>101PDE114</t>
  </si>
  <si>
    <t>Topná zkouška</t>
  </si>
  <si>
    <t>1701341944</t>
  </si>
  <si>
    <t>71</t>
  </si>
  <si>
    <t>101PDE115</t>
  </si>
  <si>
    <t xml:space="preserve">Zaregulování průtoku (čerpadla + ventily) </t>
  </si>
  <si>
    <t>1310862434</t>
  </si>
  <si>
    <t>148</t>
  </si>
  <si>
    <t>101PDE103</t>
  </si>
  <si>
    <t>Montáž armatury M+R (3V ventily)</t>
  </si>
  <si>
    <t>-133491562</t>
  </si>
  <si>
    <t>66</t>
  </si>
  <si>
    <t>101PDE104</t>
  </si>
  <si>
    <t xml:space="preserve">Napuštění celého topného systému novou upravenou vodou </t>
  </si>
  <si>
    <t>-268472382</t>
  </si>
  <si>
    <t>72</t>
  </si>
  <si>
    <t>101PDE116</t>
  </si>
  <si>
    <t>Komplexní zkouška celého systému kotelny</t>
  </si>
  <si>
    <t>1468717646</t>
  </si>
  <si>
    <t>77</t>
  </si>
  <si>
    <t>101PDE128</t>
  </si>
  <si>
    <t>Zpracování provozního řádu kotelny</t>
  </si>
  <si>
    <t>-266031082</t>
  </si>
  <si>
    <t>155</t>
  </si>
  <si>
    <t>101PDE129</t>
  </si>
  <si>
    <t>Demontáž veškerého stávajícího zařízení teplovodní kotelny vč. zaslepení na vstupu do kotelny stávající topné potrubí vedené z areálu věznice.</t>
  </si>
  <si>
    <t>1117271733</t>
  </si>
  <si>
    <t>156</t>
  </si>
  <si>
    <t>101PDE130</t>
  </si>
  <si>
    <t>Odvoz demontovaného zařízení na skládku / do sběru</t>
  </si>
  <si>
    <t>t</t>
  </si>
  <si>
    <t>-1139562579</t>
  </si>
  <si>
    <t>157</t>
  </si>
  <si>
    <t>101PDE131</t>
  </si>
  <si>
    <t>Dodavatelský návrh etapizace a harmonogramu výstavby</t>
  </si>
  <si>
    <t>-79779816</t>
  </si>
  <si>
    <t>211</t>
  </si>
  <si>
    <t>101PDE1102</t>
  </si>
  <si>
    <t>Návštěva vybraného dodavatele kotelny před zahájením prací a prověření situace s ohledem na technické řešení změn v PD</t>
  </si>
  <si>
    <t>1024099280</t>
  </si>
  <si>
    <t>76</t>
  </si>
  <si>
    <t>101PDE120</t>
  </si>
  <si>
    <t>Zpracování dokumentace skutečného provedení stavby</t>
  </si>
  <si>
    <t>-997803797</t>
  </si>
  <si>
    <t>74</t>
  </si>
  <si>
    <t>101PDE118</t>
  </si>
  <si>
    <t>Transport nového zařízení do kotelny</t>
  </si>
  <si>
    <t>386913931</t>
  </si>
  <si>
    <t>149</t>
  </si>
  <si>
    <t>101PDE122</t>
  </si>
  <si>
    <t>Vypuštění celého stávajícího topného systému v celém areálu + 2 x proplach upravenou vodou</t>
  </si>
  <si>
    <t>33343777</t>
  </si>
  <si>
    <t>150</t>
  </si>
  <si>
    <t>101PDE123</t>
  </si>
  <si>
    <t xml:space="preserve">Uvedení do provozu expanzní automat + nastavení parametrů </t>
  </si>
  <si>
    <t>462125368</t>
  </si>
  <si>
    <t>151</t>
  </si>
  <si>
    <t>101PDE124</t>
  </si>
  <si>
    <t>Uvedení do provozu regulační modul oběhových čerpadel + nastavení parametrů čerpadel dle skutečného provotu</t>
  </si>
  <si>
    <t>-789631933</t>
  </si>
  <si>
    <t>153</t>
  </si>
  <si>
    <t>101PDE126</t>
  </si>
  <si>
    <t>Autorizované měření emisí nových kotlů autorizovanou osobou</t>
  </si>
  <si>
    <t>-165695988</t>
  </si>
  <si>
    <t>154</t>
  </si>
  <si>
    <t>101PDE127</t>
  </si>
  <si>
    <t>Předání návodů k instalovaným technologiím + bezpečnostní listy u úpravny vody</t>
  </si>
  <si>
    <t>-1406676835</t>
  </si>
  <si>
    <t>226</t>
  </si>
  <si>
    <t>101PDE1101</t>
  </si>
  <si>
    <t>Uvedení do provozu úpravnu vody + nastavení parametrů; před uvedením do provozu bude proveden autorizovaný laboratorní rozbor topné vody s protokolem</t>
  </si>
  <si>
    <t>h</t>
  </si>
  <si>
    <t>1429785826</t>
  </si>
  <si>
    <t>227</t>
  </si>
  <si>
    <t>101PDE134</t>
  </si>
  <si>
    <t>Plán BOZP vč. pověření koordinátora pro SO03</t>
  </si>
  <si>
    <t>1632280529</t>
  </si>
  <si>
    <t>228</t>
  </si>
  <si>
    <t>101PDE135</t>
  </si>
  <si>
    <t>Aktualizace hlukové studie dle konkrétně vybrané technologie pro SO03</t>
  </si>
  <si>
    <t>-1998035369</t>
  </si>
  <si>
    <t>229</t>
  </si>
  <si>
    <t>101PDE136</t>
  </si>
  <si>
    <t>Měření hluku po instalaci a zprovoznění nové technologie pro celé SO03</t>
  </si>
  <si>
    <t>97152399</t>
  </si>
  <si>
    <t>230</t>
  </si>
  <si>
    <t>101PDE137</t>
  </si>
  <si>
    <t>Náklady spojené s etapizací realizace pro celé SO03 (odhad)</t>
  </si>
  <si>
    <t>1366601376</t>
  </si>
  <si>
    <t>231</t>
  </si>
  <si>
    <t>101PDE138</t>
  </si>
  <si>
    <t>Náklady vlivem podmínek ze strany investora pro celé SO03</t>
  </si>
  <si>
    <t>960612332</t>
  </si>
  <si>
    <t>232</t>
  </si>
  <si>
    <t>101PDE139</t>
  </si>
  <si>
    <t>Konstrukce pro komíny, tlumiče hluku, ventilátor. Ocel profilová vč. nátěru a montáže</t>
  </si>
  <si>
    <t>196612466</t>
  </si>
  <si>
    <t>233</t>
  </si>
  <si>
    <t>101PDE140</t>
  </si>
  <si>
    <t>Prostupy požárními konstrukcemi pro celé SO03</t>
  </si>
  <si>
    <t>466672054</t>
  </si>
  <si>
    <t>234</t>
  </si>
  <si>
    <t>101PDE141</t>
  </si>
  <si>
    <t xml:space="preserve">Lešení do 15m </t>
  </si>
  <si>
    <t>642676943</t>
  </si>
  <si>
    <t>235</t>
  </si>
  <si>
    <t>101PDE142</t>
  </si>
  <si>
    <t>Požární hlídka pro celé SO03</t>
  </si>
  <si>
    <t>-545593003</t>
  </si>
  <si>
    <t>236</t>
  </si>
  <si>
    <t>101PDE143</t>
  </si>
  <si>
    <t>Zásady organizace výtavby (skaldování materiálu, oplocení staveniště, apod.) pro celé SO03</t>
  </si>
  <si>
    <t>926694926</t>
  </si>
  <si>
    <t>732</t>
  </si>
  <si>
    <t>Ústřední vytápění - strojovny</t>
  </si>
  <si>
    <t>167</t>
  </si>
  <si>
    <t>7321T50</t>
  </si>
  <si>
    <t>-2091652593</t>
  </si>
  <si>
    <t>168</t>
  </si>
  <si>
    <t>7321T51</t>
  </si>
  <si>
    <t>Expanzní automat, PN6_x000D_
Jednočerpadlový expanzní automat pro udržování tlaku v topném systému, centrální odplynění, doplňování a tlakovou diagnostiku topné síťě; Pc = 750 W, U = 230 V, I = 16 A, _x000D_
včetně:_x000D_
- řídící jednotky_x000D_
- základní beztlaké nádoby o objemu 500 litrů_x000D_
- tlakové expanzní nádoby s membránou o objemu 50 litrů,_x000D_
- vlastní regulace + chybové hlášení na objektovou M+R_x000D_
- připojovací sady_x000D_
- uvedení do provozu_x000D_
- montáže</t>
  </si>
  <si>
    <t>432998805</t>
  </si>
  <si>
    <t>169</t>
  </si>
  <si>
    <t>7321T52</t>
  </si>
  <si>
    <t>Chemická úpravna vody pro kotle s nerezovým výměníkem, PN6_x000D_
Chemická úpravna vody musí zajišťovat kvalitu výstupní vody, která vyhovuje provozním podmínkám konkrétnímu vybranému kotli T50 a topnému systému._x000D_
 Úpravna bude obsahovat oddělovací člen, hrubou filtraci, jemnou filtraci (80 micro m), duplexní změkčovač a dávkování chemikálií._x000D_
VČETNĚ MONTÁŽE_x000D_
včetně rozboru vody</t>
  </si>
  <si>
    <t>-323349746</t>
  </si>
  <si>
    <t>170</t>
  </si>
  <si>
    <t>7321T53</t>
  </si>
  <si>
    <t>Ocelová akumulační nádoba TV, PN10_x000D_
Zásobníková nádrž uvnitř smaltovaná s vestavěným smaltovaným tepelných výměníkem s hladkými trubkami včetně:_x000D_
- příruby s elektrickým topným tělesem s termostatem o topném příkonu 8,5 kW_x000D_
- vestavěné ochranné hořčíkové anody _x000D_
- tepelné izolace PUR_x000D_
- teploměru_x000D_
- kanálu pro teplotní čidlo_x000D_
- MONTÁŽE_x000D_
V = 1000 l, nabíjecí okruh: 2 x DN32, 2x DN50, 1 x teploměr 0-80°C, 1 x návarek pro TČ M+R, tepelná izolace; or. 800mm</t>
  </si>
  <si>
    <t>1432725765</t>
  </si>
  <si>
    <t>171</t>
  </si>
  <si>
    <t>7321T58</t>
  </si>
  <si>
    <t>Oběhové čerpadlo - ÚT SV, ÚT SÁL, PN6_x000D_
M = 4 800 kg/h, dP = 100 kPa; čerpaná kapalina: upravená voda (Tmax.+90°C) , Pc = 200 W, U = 230 V/50 Hz, I = 1,6 A; včetně integrované elektronické regulace otáček dle dP, tepelně-izolačního pouzdra a modulu poruchového hlášení, řízeno z M+R kotle, včetně montáže</t>
  </si>
  <si>
    <t>-814313673</t>
  </si>
  <si>
    <t>172</t>
  </si>
  <si>
    <t>7321T59</t>
  </si>
  <si>
    <t>Oběhové čerpadlo - ÚT JZ, PN6_x000D_
M = 10 700 kg/h, dP = 100 kPa; čerpaná kapalina: upravená voda (Tmax.+90°C) , Pc = 440 W, U = 230 V/50 Hz, I = 2 A; včetně integrované elektronické regulace otáček dle dP, tepelně-izolačního pouzdra a modulu poruchového hlášení, řízeno z M+R kotle, včetně montáže</t>
  </si>
  <si>
    <t>985140063</t>
  </si>
  <si>
    <t>173</t>
  </si>
  <si>
    <t>7321T510</t>
  </si>
  <si>
    <t>Oběhové čerpadlo - ÚT Kino, ÚT 2. NP+byt, PN6_x000D_
M = 700 kg/h, dP = 100 kPa; čerpaná kapalina: upravená voda (Tmax.+90°C) , Pc = 163 W, U = 230 V/50 Hz, I = 1,4 A; včetně integrované elektronické regulace otáček dle dP, tepelně-izolačního pouzdra a modulu poruchového hlášení, řízeno z M+R kotle, včetně montáže</t>
  </si>
  <si>
    <t>851067545</t>
  </si>
  <si>
    <t>174</t>
  </si>
  <si>
    <t>7321T511</t>
  </si>
  <si>
    <t>Oběhové čerpadlo - ohřev TV, sahary PN6_x000D_
M = 2000 kg/h, dP = 40 kPa; čerpaná kapalina: upravená voda (Tmax.+90°C) , Pc = 56 W, U = 230 V/50 Hz, I = 0,5 A; včetně integrované elektronické regulace otáček dle dP, tepelně-izolačního pouzdra a modulu poruchového hlášení, řízeno z M+R kotle, včetně montáže</t>
  </si>
  <si>
    <t>-1549911799</t>
  </si>
  <si>
    <t>187</t>
  </si>
  <si>
    <t>7321T60</t>
  </si>
  <si>
    <t>Spalinová cesta od kondenzačního kotle T50 dle ČSN 734201 a ČSN 734241_x000D_
Ø 350mm - nerez / izolace / nerez. 1 x mechanický regulátor tahu (cca -50 Pa - bude upřesněno dle konkrétního kotle),_x000D_
2 x koleno 90°, 1 x kontrolní otvor, odběrné kusy na měření spalin, dilatační kusy a pomocná nosná kce. Celková délka 20m._x000D_
tlaková ztráta spalinové cesty do 10 Pa, tlumiče do 50 Pa_x000D_
VČETNĚ MONTÁŽE</t>
  </si>
  <si>
    <t>-1514245999</t>
  </si>
  <si>
    <t>188</t>
  </si>
  <si>
    <t>7321T61</t>
  </si>
  <si>
    <t>Tlumič ve spalinové cestě od kondenzačního kotle_x000D_
M = 1252 kg/h, kouřovod Ø300mm, l = 2-3m, teplota spalin max.70°C, ak.výkon před tlumičem 74 dBA, požadovaný ak.výkon za tlumičem v ústí komína 65 dBA. Poloha tlumiče: vertikální, dP tlumiče max.50 Pa. Včetně nosné ocel.kce._x000D_
VČETNĚ MONTÁŽE</t>
  </si>
  <si>
    <t>197279717</t>
  </si>
  <si>
    <t>175</t>
  </si>
  <si>
    <t>K</t>
  </si>
  <si>
    <t>732111139a</t>
  </si>
  <si>
    <t>Rozdělovače a sběrače tělesa rozdělovačů a sběračů z ocelových trub bezešvých DN 200 Sběrač topné vody-nízká zpátečka T54, PN6 DN200, l = 3220mm, materiál: ocel., hrdla: - přívod DN125, větve DN80, DN65, DN100, DN32, DN40; 1 x vizuální teploměr 0-120°C, 1 x návarek pro teplotní čidlo M+R, 1 x vypouštění DN25+KK25, pomocná nosná ocel.kce + nátěr, nátěr pod izolaci, izolace z miner.vaty tl.100mm + Al.folie; viz schéma + detail</t>
  </si>
  <si>
    <t>1711509003</t>
  </si>
  <si>
    <t>PSC</t>
  </si>
  <si>
    <t xml:space="preserve">Poznámka k souboru cen:_x000D_
1. V cenách -1125 až -1146 je započteno těleso základní délky 1 m, dna a odvodňovací hrdlo. 2. Těleso delší než 1 m se oceňuje skladebně cenou -1125 až -1146 a počtem příplatků (ceny -1225 až -1246), odpovídajícím rozdílu základní a projektované délky tělesa. 3. Cenami -1312 až -1344 se oceňuje i navaření hrdel na nádrže. 4. Cenami -5102 až -5117 se oceňují rozdělovače a sběrače primárních okruhů tepelných čerpadel, umístěných ve strojovně. </t>
  </si>
  <si>
    <t>181</t>
  </si>
  <si>
    <t>732111139b</t>
  </si>
  <si>
    <t>Rozdělovače a sběrače tělesa rozdělovačů a sběračů z ocelových trub bezešvých DN 200 Sběrač topné vody-nízká zpátečka T55, PN6 DN200, l = 3220mm, materiál: ocel., hrdla: - přívod DN125, větve DN80, DN65, DN100, DN32, DN40; 1 x vizuální teploměr 0-120°C, 1 x návarek pro teplotní čidlo M+R, 1 x vypouštění DN25+KK25, pomocná nosná ocel.kce + nátěr, nátěr pod izolaci, izolace z miner.vaty tl.100mm + Al.folie; viz schéma + detail</t>
  </si>
  <si>
    <t>kus</t>
  </si>
  <si>
    <t>69534147</t>
  </si>
  <si>
    <t>182</t>
  </si>
  <si>
    <t>732111139c</t>
  </si>
  <si>
    <t>Rozdělovače a sběrače tělesa rozdělovačů a sběračů z ocelových trub bezešvých DN 200 Sběrač topné vody-nízká zpátečka T56, PN6 DN200, l = 2900mm, materiál: ocel., hrdla: - přívod DN125, větve DN25; DN 40, větve-zaslepeno DN65, DN125, DN150, 3 x DN50, , 1 x vizuální teploměr 0-120°C, 1 x návarek pro teplotní čidlo M+R, 1 x vypouštění DN25+KK25, pomocná nosná ocel.kce + nátěr, nátěr pod izolaci, izolace z miner.vaty tl.100mm + Al.folie; viz schéma + detail</t>
  </si>
  <si>
    <t>1003692533</t>
  </si>
  <si>
    <t>183</t>
  </si>
  <si>
    <t>732111314</t>
  </si>
  <si>
    <t>Rozdělovače a sběrače trubková hrdla rozdělovačů a sběračů bez přírub DN 25</t>
  </si>
  <si>
    <t>-537717122</t>
  </si>
  <si>
    <t>179</t>
  </si>
  <si>
    <t>732111315</t>
  </si>
  <si>
    <t>Rozdělovače a sběrače trubková hrdla rozdělovačů a sběračů bez přírub DN 32</t>
  </si>
  <si>
    <t>1229419869</t>
  </si>
  <si>
    <t>180</t>
  </si>
  <si>
    <t>732111316</t>
  </si>
  <si>
    <t>Rozdělovače a sběrače trubková hrdla rozdělovačů a sběračů bez přírub DN 40</t>
  </si>
  <si>
    <t>-1951545460</t>
  </si>
  <si>
    <t>186</t>
  </si>
  <si>
    <t>732111318</t>
  </si>
  <si>
    <t>Rozdělovače a sběrače trubková hrdla rozdělovačů a sběračů bez přírub DN 50</t>
  </si>
  <si>
    <t>1172046610</t>
  </si>
  <si>
    <t>177</t>
  </si>
  <si>
    <t>732111322</t>
  </si>
  <si>
    <t>Rozdělovače a sběrače trubková hrdla rozdělovačů a sběračů bez přírub DN 65</t>
  </si>
  <si>
    <t>-660602046</t>
  </si>
  <si>
    <t>176</t>
  </si>
  <si>
    <t>732111325</t>
  </si>
  <si>
    <t>Rozdělovače a sběrače trubková hrdla rozdělovačů a sběračů bez přírub DN 80</t>
  </si>
  <si>
    <t>-1993018451</t>
  </si>
  <si>
    <t>178</t>
  </si>
  <si>
    <t>732111328</t>
  </si>
  <si>
    <t>Rozdělovače a sběrače trubková hrdla rozdělovačů a sběračů bez přírub DN 100</t>
  </si>
  <si>
    <t>-1321762439</t>
  </si>
  <si>
    <t>184</t>
  </si>
  <si>
    <t>732111332</t>
  </si>
  <si>
    <t>Rozdělovače a sběrače trubková hrdla rozdělovačů a sběračů bez přírub DN 125</t>
  </si>
  <si>
    <t>1997469398</t>
  </si>
  <si>
    <t>185</t>
  </si>
  <si>
    <t>732111335</t>
  </si>
  <si>
    <t>Rozdělovače a sběrače trubková hrdla rozdělovačů a sběračů bez přírub DN 150</t>
  </si>
  <si>
    <t>110927006</t>
  </si>
  <si>
    <t>733</t>
  </si>
  <si>
    <t>Ústřední vytápění - rozvodné potrubí</t>
  </si>
  <si>
    <t>733121110</t>
  </si>
  <si>
    <t>Potrubí z trubek ocelových hladkých bezešvých tvářených za tepla nízkotlakých D 22/2,6 včetně základního nátěru pod izolaci a závěsného systému</t>
  </si>
  <si>
    <t>m</t>
  </si>
  <si>
    <t>-1002591258</t>
  </si>
  <si>
    <t xml:space="preserve">Poznámka k souboru cen:_x000D_
1. Cenami –2112 a -2113 se oceňuje rozvod potrubí jednotrubkových horizontálních soustav. 2. V cenách –2112 a -2113 je započteno úplné těleso spojky a příchytky potrubí. 3. V cenách –2112 a -2113 není započteno: a) krycí lišty potrubí vedeného nad podlahou, b) připojení horizontálního rozvodu na stoupací potrubí. 4. Cenami –2122 a -2123 se oceňuje napojení rozvodu na jednotlivá stoupací potrubí, popř. na měřicí nebo regulační armaturu přípojky topného okruhu. 5. V cenách –2122 a -2123 je započteno: a) úplné těleso přípojky, b) navaření hrdla přípojky. </t>
  </si>
  <si>
    <t>733121112</t>
  </si>
  <si>
    <t>Potrubí z trubek ocelových hladkých bezešvých tvářených za tepla nízkotlakých D 28/2,6 včetně základního nátěru pod izolaci a závěsného systému</t>
  </si>
  <si>
    <t>-453358873</t>
  </si>
  <si>
    <t>17</t>
  </si>
  <si>
    <t>733121114</t>
  </si>
  <si>
    <t>Potrubí z trubek ocelových hladkých bezešvých tvářených za tepla nízkotlakých D 31,8/2,6 včetně základního nátěru pod izolaci a závěsného systému</t>
  </si>
  <si>
    <t>-1691021354</t>
  </si>
  <si>
    <t>18</t>
  </si>
  <si>
    <t>733121115</t>
  </si>
  <si>
    <t>Potrubí z trubek ocelových hladkých bezešvých tvářených za tepla nízkotlakých D 38/2,6 včetně základního nátěru pod izolaci a závěsného systému</t>
  </si>
  <si>
    <t>-67301681</t>
  </si>
  <si>
    <t>100</t>
  </si>
  <si>
    <t>733121116</t>
  </si>
  <si>
    <t>Potrubí z trubek ocelových hladkých bezešvých tvářených za tepla nízkotlakých D 44,5/3,2 včetně základního nátěru pod izolaci a závěsného systému</t>
  </si>
  <si>
    <t>-1447638998</t>
  </si>
  <si>
    <t>19</t>
  </si>
  <si>
    <t>733121122</t>
  </si>
  <si>
    <t>Potrubí z trubek ocelových hladkých bezešvých tvářených za tepla nízkotlakých D 76/3,2 včetně základního nátěru pod izolaci a závěsného systému</t>
  </si>
  <si>
    <t>-367307960</t>
  </si>
  <si>
    <t>189</t>
  </si>
  <si>
    <t>733121125</t>
  </si>
  <si>
    <t>Potrubí z trubek ocelových hladkých bezešvých tvářených za tepla nízkotlakých D 89/3,6 včetně základního nátěru pod izolaci a závěsného systému</t>
  </si>
  <si>
    <t>-1764418686</t>
  </si>
  <si>
    <t>20</t>
  </si>
  <si>
    <t>733121128</t>
  </si>
  <si>
    <t>Potrubí z trubek ocelových hladkých bezešvých tvářených za tepla nízkotlakých D 108/4,0 včetně základního nátěru pod izolaci a závěsného systému</t>
  </si>
  <si>
    <t>-364910434</t>
  </si>
  <si>
    <t>733121133</t>
  </si>
  <si>
    <t>Potrubí z trubek ocelových hladkých bezešvých tvářených za tepla nízkotlakých D 133/5,0 včetně základního nátěru pod izolaci a závěsného systému</t>
  </si>
  <si>
    <t>1211113868</t>
  </si>
  <si>
    <t>61</t>
  </si>
  <si>
    <t>733R3220</t>
  </si>
  <si>
    <t>Redukce ocelového potrubí 32/20 včetně základního nátěru pod izolaci, včetně montáže</t>
  </si>
  <si>
    <t>100251142</t>
  </si>
  <si>
    <t>213</t>
  </si>
  <si>
    <t>733R3225</t>
  </si>
  <si>
    <t>-1423371042</t>
  </si>
  <si>
    <t>214</t>
  </si>
  <si>
    <t>733R4025</t>
  </si>
  <si>
    <t>Redukce ocelového potrubí 40/25 včetně základního nátěru pod izolaci, včetně montáže</t>
  </si>
  <si>
    <t>-964959698</t>
  </si>
  <si>
    <t>219</t>
  </si>
  <si>
    <t>733R4032</t>
  </si>
  <si>
    <t>Redukce ocelového potrubí 40/32 včetně základního nátěru pod izolaci, včetně montáže</t>
  </si>
  <si>
    <t>-1410796936</t>
  </si>
  <si>
    <t>215</t>
  </si>
  <si>
    <t>733R8065</t>
  </si>
  <si>
    <t>Redukce ocelového potrubí 80/65 včetně základního nátěru pod izolaci, včetně montáže</t>
  </si>
  <si>
    <t>2151091</t>
  </si>
  <si>
    <t>216</t>
  </si>
  <si>
    <t>733R12580</t>
  </si>
  <si>
    <t>Redukce ocelového potrubí 125/80 včetně základního nátěru pod izolaci, včetně montáže</t>
  </si>
  <si>
    <t>1774835201</t>
  </si>
  <si>
    <t>218</t>
  </si>
  <si>
    <t>733R125100</t>
  </si>
  <si>
    <t>Redukce ocelového potrubí 125/100 včetně základního nátěru pod izolaci, včetně montáže</t>
  </si>
  <si>
    <t>-69650418</t>
  </si>
  <si>
    <t>220</t>
  </si>
  <si>
    <t>733R125101</t>
  </si>
  <si>
    <t>Redukce ocelového potrubí 150/100 včetně základního nátěru pod izolaci, včetně montáže</t>
  </si>
  <si>
    <t>-975916355</t>
  </si>
  <si>
    <t>27</t>
  </si>
  <si>
    <t>733TIM15</t>
  </si>
  <si>
    <t>Tepelná izolace z minerální vaty s Al.folií o tloušťce dle Vyhl.193/2007 Sb. pro potrubí DN15, včetně montáže</t>
  </si>
  <si>
    <t>-973884542</t>
  </si>
  <si>
    <t>28</t>
  </si>
  <si>
    <t>733TIM20</t>
  </si>
  <si>
    <t>Tepelná izolace z minerální vaty s Al.folií o tloušťce dle Vyhl.193/2007 Sb. pro potrubí DN20, včetně montáže</t>
  </si>
  <si>
    <t>690725963</t>
  </si>
  <si>
    <t>29</t>
  </si>
  <si>
    <t>733TIM25</t>
  </si>
  <si>
    <t>Tepelná izolace z minerální vaty s Al.folií o tloušťce dle Vyhl.193/2007 Sb. pro potrubí DN25, včetně montáže</t>
  </si>
  <si>
    <t>-616197534</t>
  </si>
  <si>
    <t>30</t>
  </si>
  <si>
    <t>733TIM32</t>
  </si>
  <si>
    <t>Tepelná izolace z minerální vaty s Al.folií o tloušťce dle Vyhl.193/2007 Sb. pro potrubí DN32, včetně montáže</t>
  </si>
  <si>
    <t>904360367</t>
  </si>
  <si>
    <t>64</t>
  </si>
  <si>
    <t>733TIM40</t>
  </si>
  <si>
    <t>Tepelná izolace z minerální vaty s Al.folií o tloušťce dle Vyhl.193/2007 Sb. pro potrubí DN40, včetně montáže</t>
  </si>
  <si>
    <t>-951851232</t>
  </si>
  <si>
    <t>VV</t>
  </si>
  <si>
    <t>43,4782608695652*1,15 'Přepočtené koeficientem množství</t>
  </si>
  <si>
    <t>26</t>
  </si>
  <si>
    <t>733TIM65</t>
  </si>
  <si>
    <t>Tepelná izolace z minerální vaty s Al.folií o tloušťce dle Vyhl.193/2007 Sb. pro potrubí DN65, včetně montáže</t>
  </si>
  <si>
    <t>-1751474404</t>
  </si>
  <si>
    <t>190</t>
  </si>
  <si>
    <t>733TIM80</t>
  </si>
  <si>
    <t>Tepelná izolace z minerální vaty s Al.folií o tloušťce dle Vyhl.193/2007 Sb. pro potrubí DN80, včetně montáže</t>
  </si>
  <si>
    <t>-1322535528</t>
  </si>
  <si>
    <t>31</t>
  </si>
  <si>
    <t>733TIM100</t>
  </si>
  <si>
    <t>Tepelná izolace z minerální vaty s Al.folií o tloušťce dle Vyhl.193/2007 Sb. pro potrubí DN100, včetně montáže</t>
  </si>
  <si>
    <t>-888541519</t>
  </si>
  <si>
    <t>33</t>
  </si>
  <si>
    <t>733TIM125</t>
  </si>
  <si>
    <t>Tepelná izolace z minerální vaty s Al.folií o tloušťce dle Vyhl.193/2007 Sb. pro potrubí DN125, včetně montáže</t>
  </si>
  <si>
    <t>-35954791</t>
  </si>
  <si>
    <t>34</t>
  </si>
  <si>
    <t>733TIMA1</t>
  </si>
  <si>
    <t>Tepelná izolace z minerální vaty s Al.folií o tloušťce dle Vyhl.193/2007 Sb. pro přírubové armatury DN65-125. Včetně montáže</t>
  </si>
  <si>
    <t>-1217757851</t>
  </si>
  <si>
    <t>734</t>
  </si>
  <si>
    <t>Ústřední vytápění - armatury</t>
  </si>
  <si>
    <t>120</t>
  </si>
  <si>
    <t>734121316</t>
  </si>
  <si>
    <t>Ventily zpětné přírubové samočinné přímé do vodorovného potrubí PN 16 do 300 st.C DN 65</t>
  </si>
  <si>
    <t>-1164515875</t>
  </si>
  <si>
    <t>191</t>
  </si>
  <si>
    <t>734121317</t>
  </si>
  <si>
    <t>Ventily zpětné přírubové samočinné přímé do vodorovného potrubí PN 16 do 300 st.C DN 80</t>
  </si>
  <si>
    <t>-915928822</t>
  </si>
  <si>
    <t>121</t>
  </si>
  <si>
    <t>734121318</t>
  </si>
  <si>
    <t>Ventily zpětné přírubové samočinné přímé do vodorovného potrubí PN 16 do 300 st.C DN 100</t>
  </si>
  <si>
    <t>2082129776</t>
  </si>
  <si>
    <t>126</t>
  </si>
  <si>
    <t>734163427</t>
  </si>
  <si>
    <t>Filtry z uhlíkové oceli s vypouštěcí přírubou PN 16 do 300 st.C DN 65</t>
  </si>
  <si>
    <t>-854886264</t>
  </si>
  <si>
    <t>42</t>
  </si>
  <si>
    <t>734GK102</t>
  </si>
  <si>
    <t>Gumový kompenzátor DN125 včetně přírubového spoje, PN16, Včetně montáže</t>
  </si>
  <si>
    <t>-82877780</t>
  </si>
  <si>
    <t>129</t>
  </si>
  <si>
    <t>734GK103</t>
  </si>
  <si>
    <t>Gumový kompenzátor DN150 včetně přírubového spoje, PN16, Včetně montáže</t>
  </si>
  <si>
    <t>1114425976</t>
  </si>
  <si>
    <t>193</t>
  </si>
  <si>
    <t>734163428</t>
  </si>
  <si>
    <t>Filtry z uhlíkové oceli s vypouštěcí přírubou PN 16 do 300 st.C DN 80</t>
  </si>
  <si>
    <t>-695304743</t>
  </si>
  <si>
    <t>194</t>
  </si>
  <si>
    <t>734163429</t>
  </si>
  <si>
    <t>Filtry z uhlíkové oceli s vypouštěcí přírubou PN 16 do 300 st.C DN 100</t>
  </si>
  <si>
    <t>1911428538</t>
  </si>
  <si>
    <t>127</t>
  </si>
  <si>
    <t>734163430</t>
  </si>
  <si>
    <t>Filtry z uhlíkové oceli s vypouštěcí přírubou PN 16 do 300 st.C DN 125</t>
  </si>
  <si>
    <t>1931410033</t>
  </si>
  <si>
    <t>113</t>
  </si>
  <si>
    <t>734193115</t>
  </si>
  <si>
    <t>Ostatní přírubové armatury klapky mezipřírubové uzavírací PN 16 do 120 st.C disk tvárná litina DN 65</t>
  </si>
  <si>
    <t>-470495166</t>
  </si>
  <si>
    <t>192</t>
  </si>
  <si>
    <t>734193116</t>
  </si>
  <si>
    <t>Ostatní přírubové armatury klapky mezipřírubové uzavírací PN 16 do 120 st.C disk tvárná litina DN 80</t>
  </si>
  <si>
    <t>-1739418250</t>
  </si>
  <si>
    <t>114</t>
  </si>
  <si>
    <t>734193117</t>
  </si>
  <si>
    <t>Ostatní přírubové armatury klapky mezipřírubové uzavírací PN 16 do 120 st.C disk tvárná litina DN 100</t>
  </si>
  <si>
    <t>308518692</t>
  </si>
  <si>
    <t>115</t>
  </si>
  <si>
    <t>734193118</t>
  </si>
  <si>
    <t>Ostatní přírubové armatury klapky mezipřírubové uzavírací PN 16 do 120 st.C disk tvárná litina DN 125</t>
  </si>
  <si>
    <t>-1324342093</t>
  </si>
  <si>
    <t>116</t>
  </si>
  <si>
    <t>734193119</t>
  </si>
  <si>
    <t>Ostatní přírubové armatury klapky mezipřírubové uzavírací PN 16 do 120 st.C disk tvárná litina DN 150</t>
  </si>
  <si>
    <t>-1952893054</t>
  </si>
  <si>
    <t>198</t>
  </si>
  <si>
    <t>734242414</t>
  </si>
  <si>
    <t>Ventily zpětné závitové PN 16 do 110 st.C přímé G 1</t>
  </si>
  <si>
    <t>720568765</t>
  </si>
  <si>
    <t>199</t>
  </si>
  <si>
    <t>734242415</t>
  </si>
  <si>
    <t>Ventily zpětné závitové PN 16 do 110 st.C přímé G 5/4</t>
  </si>
  <si>
    <t>-258911491</t>
  </si>
  <si>
    <t>200</t>
  </si>
  <si>
    <t>734242416</t>
  </si>
  <si>
    <t>Ventily zpětné závitové PN 16 do 110 st.C přímé G 6/4</t>
  </si>
  <si>
    <t>686627030</t>
  </si>
  <si>
    <t>207</t>
  </si>
  <si>
    <t>734251134</t>
  </si>
  <si>
    <t>Ventily pojistné závitové a čepové rohové PN 16 do 200 st.C G 1/2 Ot. přetlak 800kPa. Včetně montáže</t>
  </si>
  <si>
    <t>1530065133</t>
  </si>
  <si>
    <t>208</t>
  </si>
  <si>
    <t>734251136</t>
  </si>
  <si>
    <t>Ventily pojistné závitové a čepové rohové PN 16 do 200 st.C G 1, Ot. přetlak 400kPa. Včetně montáže</t>
  </si>
  <si>
    <t>370079313</t>
  </si>
  <si>
    <t>209</t>
  </si>
  <si>
    <t>734251138</t>
  </si>
  <si>
    <t>Ventily pojistné DN32, alfa W = 0,25, Ot. přetlak 550 kPa. Včetně montáže</t>
  </si>
  <si>
    <t>-1451368596</t>
  </si>
  <si>
    <t>145</t>
  </si>
  <si>
    <t>734291123</t>
  </si>
  <si>
    <t>Ostatní armatury kohouty plnicí a vypouštěcí PN 10 do 110 st.C G 1/2, s přechodem na hadici</t>
  </si>
  <si>
    <t>-1926525176</t>
  </si>
  <si>
    <t>195</t>
  </si>
  <si>
    <t>734291244</t>
  </si>
  <si>
    <t>Ostatní armatury filtry závitové PN 16 do 130 st.C přímé s vnitřními závity G 1</t>
  </si>
  <si>
    <t>907994955</t>
  </si>
  <si>
    <t>196</t>
  </si>
  <si>
    <t>734291245</t>
  </si>
  <si>
    <t>Ostatní armatury filtry závitové PN 16 do 130 st.C přímé s vnitřními závity G 1 1/4</t>
  </si>
  <si>
    <t>-1946691485</t>
  </si>
  <si>
    <t>197</t>
  </si>
  <si>
    <t>734291246</t>
  </si>
  <si>
    <t>Ostatní armatury filtry závitové PN 16 do 130 st.C přímé s vnitřními závity G 1 1/2</t>
  </si>
  <si>
    <t>1199449783</t>
  </si>
  <si>
    <t>139</t>
  </si>
  <si>
    <t>734292715</t>
  </si>
  <si>
    <t>Ostatní armatury kulové kohouty PN 42 do 185 st.C přímé vnitřní závit G 1</t>
  </si>
  <si>
    <t>107577577</t>
  </si>
  <si>
    <t>140</t>
  </si>
  <si>
    <t>734292716</t>
  </si>
  <si>
    <t>Ostatní armatury kulové kohouty PN 42 do 185 st.C přímé vnitřní závit G 1 1/4</t>
  </si>
  <si>
    <t>-1424763875</t>
  </si>
  <si>
    <t>201</t>
  </si>
  <si>
    <t>734292717</t>
  </si>
  <si>
    <t>Ostatní armatury kulové kohouty PN 42 do 185 st.C přímé vnitřní závit G 1 1/2</t>
  </si>
  <si>
    <t>534515802</t>
  </si>
  <si>
    <t>141</t>
  </si>
  <si>
    <t>734292718</t>
  </si>
  <si>
    <t>Ostatní armatury kulové kohouty PN 42 do 185 st.C přímé vnitřní závit G 2</t>
  </si>
  <si>
    <t>-366907455</t>
  </si>
  <si>
    <t>206</t>
  </si>
  <si>
    <t>734OV001</t>
  </si>
  <si>
    <t>Odvzdušňovací ventil ruční VO10  + nádoba ON65; potrubí DN10 stáhnout k zemi, včetně montáže</t>
  </si>
  <si>
    <t>-1976124369</t>
  </si>
  <si>
    <t>146</t>
  </si>
  <si>
    <t>734TKK01</t>
  </si>
  <si>
    <t>1090731941</t>
  </si>
  <si>
    <t>210</t>
  </si>
  <si>
    <t>734TKK02</t>
  </si>
  <si>
    <t>Manometr diferenciální, rozsah 0-600 kPa, včetně manometrové smyčky přivařovací, tlakoměr. přípojky, manometrových kohoutů, těsnění a manometrové matky_x000D_
Včetně montáže</t>
  </si>
  <si>
    <t>1208283709</t>
  </si>
  <si>
    <t>143</t>
  </si>
  <si>
    <t>734PH003</t>
  </si>
  <si>
    <t>Pružná pancéřová hadice DN50, l = 500mm, včetně montáže</t>
  </si>
  <si>
    <t>-1676709367</t>
  </si>
  <si>
    <t>131</t>
  </si>
  <si>
    <t>734RVV251</t>
  </si>
  <si>
    <t>Vyvažovací ventil  s možností měření - DN25, včetně montáže</t>
  </si>
  <si>
    <t>1715283007</t>
  </si>
  <si>
    <t>221</t>
  </si>
  <si>
    <t>734RVV252</t>
  </si>
  <si>
    <t>Vyvažovací ventil  s možností měření - DN10, včetně montáže</t>
  </si>
  <si>
    <t>-1308872359</t>
  </si>
  <si>
    <t>222</t>
  </si>
  <si>
    <t>734RVV253</t>
  </si>
  <si>
    <t>1491648277</t>
  </si>
  <si>
    <t>202</t>
  </si>
  <si>
    <t>734RVV32</t>
  </si>
  <si>
    <t>Vyvažovací ventil  s možností měření - DN32, včetně montáže</t>
  </si>
  <si>
    <t>1048099710</t>
  </si>
  <si>
    <t>203</t>
  </si>
  <si>
    <t>734RVV40</t>
  </si>
  <si>
    <t>Vyvažovací ventil  s možností měření - DN40, včetně montáže</t>
  </si>
  <si>
    <t>1738928303</t>
  </si>
  <si>
    <t>204</t>
  </si>
  <si>
    <t>734RVV65</t>
  </si>
  <si>
    <t>Vyvažovací ventil  s možností měření - DN65, včetně montáže</t>
  </si>
  <si>
    <t>2067839934</t>
  </si>
  <si>
    <t>205</t>
  </si>
  <si>
    <t>734RVV80</t>
  </si>
  <si>
    <t>Vyvažovací ventil  s možností měření - DN80, včetně montáže</t>
  </si>
  <si>
    <t>464899206</t>
  </si>
  <si>
    <t>132</t>
  </si>
  <si>
    <t>734RVV100</t>
  </si>
  <si>
    <t>Vyvažovací ventil  s možností měření - DN100, včetně montáže</t>
  </si>
  <si>
    <t>1247728721</t>
  </si>
  <si>
    <t>223</t>
  </si>
  <si>
    <t>734292719</t>
  </si>
  <si>
    <t>Ostatní armatury kulové kohouty DN10</t>
  </si>
  <si>
    <t>1652823150</t>
  </si>
  <si>
    <t>224</t>
  </si>
  <si>
    <t>734292720</t>
  </si>
  <si>
    <t>Ostatní armatury kulové kohouty DN15</t>
  </si>
  <si>
    <t>-468447041</t>
  </si>
  <si>
    <t>225</t>
  </si>
  <si>
    <t>734292723</t>
  </si>
  <si>
    <t>Vypouštěcí kohout DN15</t>
  </si>
  <si>
    <t>770438580</t>
  </si>
  <si>
    <t>147</t>
  </si>
  <si>
    <t>734494213</t>
  </si>
  <si>
    <t>Měřicí armatury návarky s trubkovým závitem G 1/2</t>
  </si>
  <si>
    <t>-250084240</t>
  </si>
  <si>
    <t xml:space="preserve">Poznámka k souboru cen:_x000D_
1. V cenách -9211 až -9213 je započtena montáž návarků přivařením; jejich dodávka se oceňuje ve specifikaci pouze v případech, kdy návarky nejsou součástí dodávky zařízení. </t>
  </si>
  <si>
    <t>D.1.4.d - 01 - Zařízení vzduchotechniky 1 - Spalovací vzduch pro kotel</t>
  </si>
  <si>
    <t xml:space="preserve">    751 - Vzduchotechnika</t>
  </si>
  <si>
    <t>751</t>
  </si>
  <si>
    <t>Vzduchotechnika</t>
  </si>
  <si>
    <t>751RV</t>
  </si>
  <si>
    <t xml:space="preserve">Radiální ventilátor do čtyřhranného potrubí; Qv=1000 m3/h, dpext=300 Pa; včetně montáže </t>
  </si>
  <si>
    <t>-1279507715</t>
  </si>
  <si>
    <t>751PV</t>
  </si>
  <si>
    <t xml:space="preserve">- pružné vložky včetně montáže </t>
  </si>
  <si>
    <t>-1606894923</t>
  </si>
  <si>
    <t>3</t>
  </si>
  <si>
    <t>751TH</t>
  </si>
  <si>
    <t xml:space="preserve">Tlumič hluku 500x250, L=1000 mm včetně montáže </t>
  </si>
  <si>
    <t>-527650088</t>
  </si>
  <si>
    <t>4</t>
  </si>
  <si>
    <t>751FK</t>
  </si>
  <si>
    <t xml:space="preserve">Filtrační kazeta 500x250  třída filtrace G4 včetně montáže </t>
  </si>
  <si>
    <t>650001024</t>
  </si>
  <si>
    <t>5</t>
  </si>
  <si>
    <t>751KM</t>
  </si>
  <si>
    <t>Krycí mřížka na konec potrubí 500x250</t>
  </si>
  <si>
    <t>1536664434</t>
  </si>
  <si>
    <t>9</t>
  </si>
  <si>
    <t>751TH1</t>
  </si>
  <si>
    <t xml:space="preserve">Tlumič hluku 500x200, L=2000 mm včetně montáže </t>
  </si>
  <si>
    <t>-1056582316</t>
  </si>
  <si>
    <t>10</t>
  </si>
  <si>
    <t>751SPP</t>
  </si>
  <si>
    <t>Síto proti ptactvu 500x200 min velikost ok 10x10</t>
  </si>
  <si>
    <t>-1847073406</t>
  </si>
  <si>
    <t>11</t>
  </si>
  <si>
    <t>751PDŽ1</t>
  </si>
  <si>
    <t xml:space="preserve">Protidešťová žaluzie 500x200, včetně síta včetně montáže </t>
  </si>
  <si>
    <t>-18772349</t>
  </si>
  <si>
    <t>12</t>
  </si>
  <si>
    <t>751KM1</t>
  </si>
  <si>
    <t xml:space="preserve">Krycí mřížka na konec potrubí 500x200 včetně montáže </t>
  </si>
  <si>
    <t>942003061</t>
  </si>
  <si>
    <t>13</t>
  </si>
  <si>
    <t>751ČP1</t>
  </si>
  <si>
    <t xml:space="preserve">Čtyřhranné potrubí s tvarovkami (sk. I z pozinkovaného ocelového plechu)  včetně spojovacího, těsnícího, montážního a závěsného materiálu včetně montáže </t>
  </si>
  <si>
    <t>m2</t>
  </si>
  <si>
    <t>411717355</t>
  </si>
  <si>
    <t>14</t>
  </si>
  <si>
    <t>751TI1</t>
  </si>
  <si>
    <t xml:space="preserve">Tepelné izolace tl. 40mm - minerální plsť s hliníkovou folií napovrchu, připevňovaná na samolepící trny k potrubí do vnitřního prostředí, včetně revizních otvorů včetně montáže </t>
  </si>
  <si>
    <t>-1449724242</t>
  </si>
  <si>
    <t>751VTI</t>
  </si>
  <si>
    <t xml:space="preserve">Venkovní tepelná izolace hranatého potrubí včetně oplechování. Spoje desek nebo rohoží přelepeny samolepícími AL páskami. Nehořlavé desky, minerální či čedičová plsť, tepelná vodivost max 0,035 W/mK, na povrchu se zábranou proti difuzi z hliníkové folie, </t>
  </si>
  <si>
    <t>522020969</t>
  </si>
  <si>
    <t>751TH2</t>
  </si>
  <si>
    <t>488363052</t>
  </si>
  <si>
    <t>751KM2</t>
  </si>
  <si>
    <t>-708342620</t>
  </si>
  <si>
    <t>751PDŽ2</t>
  </si>
  <si>
    <t>751623133</t>
  </si>
  <si>
    <t>751ČP2</t>
  </si>
  <si>
    <t>212712511</t>
  </si>
  <si>
    <t>751TI2</t>
  </si>
  <si>
    <t>673512096</t>
  </si>
  <si>
    <t>6</t>
  </si>
  <si>
    <t>751PDŽ</t>
  </si>
  <si>
    <t xml:space="preserve">Protidešťová žaluzie 800x250, včetně síta včetně montáže </t>
  </si>
  <si>
    <t>-180856891</t>
  </si>
  <si>
    <t>7</t>
  </si>
  <si>
    <t>751ČP</t>
  </si>
  <si>
    <t>-336370269</t>
  </si>
  <si>
    <t>8</t>
  </si>
  <si>
    <t>751TI</t>
  </si>
  <si>
    <t>1123148250</t>
  </si>
  <si>
    <t xml:space="preserve">D.1.4.d - 02 - Zařízení vzduchotechniky 2 - Vytápění kotelny </t>
  </si>
  <si>
    <t>751TVJ1</t>
  </si>
  <si>
    <t xml:space="preserve">Teplovodní vytápěcí jednotka, instalace na stěnu, teplotní spád 90/70°C, Q=11kW, včetně závěsu a ovládací skříńky včetně montáže _x000D_
</t>
  </si>
  <si>
    <t>715790492</t>
  </si>
  <si>
    <t>751TVJ2</t>
  </si>
  <si>
    <t xml:space="preserve">Teplovodní vytápěcí jedntoka, instalace na stěnu, teplotní spád 90/70°C, Q=3kW, včetně závěsu a ovládací skříńky včetně montáže </t>
  </si>
  <si>
    <t>314510998</t>
  </si>
  <si>
    <t>D.1.4.d - 03 - Zařízení vzduchotechniky - Ostatní</t>
  </si>
  <si>
    <t>kg</t>
  </si>
  <si>
    <t>101VZT7</t>
  </si>
  <si>
    <t xml:space="preserve">Identifikační štítky (značení zařízení a potrubí)_x000D_
</t>
  </si>
  <si>
    <t>215590738</t>
  </si>
  <si>
    <t>101VZT8</t>
  </si>
  <si>
    <t xml:space="preserve">Manuál pro obsluhu a údržbu_x000D_
</t>
  </si>
  <si>
    <t>-533198500</t>
  </si>
  <si>
    <t>101VZT3</t>
  </si>
  <si>
    <t xml:space="preserve">Měření hluku včetně protokolu_x000D_
</t>
  </si>
  <si>
    <t>1705798571</t>
  </si>
  <si>
    <t>101VZT4</t>
  </si>
  <si>
    <t>Dokumentace skutečného provedení</t>
  </si>
  <si>
    <t>1998217728</t>
  </si>
  <si>
    <t>101VZT5</t>
  </si>
  <si>
    <t xml:space="preserve">Realizační dokumentace_x000D_
</t>
  </si>
  <si>
    <t>1205420716</t>
  </si>
  <si>
    <t>101VZT6</t>
  </si>
  <si>
    <t xml:space="preserve">Přesun hmot vertikální i horizontální _x000D_
</t>
  </si>
  <si>
    <t>-477073491</t>
  </si>
  <si>
    <t>Projektant</t>
  </si>
  <si>
    <t>Ostatní náklady</t>
  </si>
  <si>
    <t>1. 5. 2018</t>
  </si>
  <si>
    <t>00212423</t>
  </si>
  <si>
    <t>Vězeňská služba České republiky</t>
  </si>
  <si>
    <t>28811208</t>
  </si>
  <si>
    <t>PDE s.r.o.</t>
  </si>
  <si>
    <t>CZ28811208</t>
  </si>
  <si>
    <t>Nám. Míru 55, 507 11 Valdice</t>
  </si>
  <si>
    <t>P</t>
  </si>
  <si>
    <t>Poznámka k položce:
 - pomocné práce při stavebnívh prací
 - vyklizení dotčené části objektu a zajištění proti přístupu nepovolaných osob uzamčením</t>
  </si>
  <si>
    <t>1638882517</t>
  </si>
  <si>
    <t>512</t>
  </si>
  <si>
    <t>Hodinová zúčtovací sazba pomocný stavební dělník</t>
  </si>
  <si>
    <t>HZS1291</t>
  </si>
  <si>
    <t>43</t>
  </si>
  <si>
    <t>Hodinové zúčtovací sazby</t>
  </si>
  <si>
    <t>HZS</t>
  </si>
  <si>
    <t>689430682</t>
  </si>
  <si>
    <t>Příplatek k cenám 2x maleb za sucha otěruvzdorných za barevnou malbu tónovanou tónovacími přípravky</t>
  </si>
  <si>
    <t>784221141</t>
  </si>
  <si>
    <t>1669810147</t>
  </si>
  <si>
    <t>Dvojnásobné bílé malby  ze směsí za sucha dobře otěruvzdorných v místnostech do 3,80 m</t>
  </si>
  <si>
    <t>784221101</t>
  </si>
  <si>
    <t>41</t>
  </si>
  <si>
    <t>-323634861</t>
  </si>
  <si>
    <t>Základní akrylátová jednonásobná penetrace podkladu v místnostech výšky do 3,80m</t>
  </si>
  <si>
    <t>784181101</t>
  </si>
  <si>
    <t>40</t>
  </si>
  <si>
    <t>-1025968730</t>
  </si>
  <si>
    <t>Lokální vyrovnání podkladu stěrkou plochy do 1,0 m2 v místnostech výšky do 3,80 m</t>
  </si>
  <si>
    <t>784161231</t>
  </si>
  <si>
    <t>39</t>
  </si>
  <si>
    <t>-1073108387</t>
  </si>
  <si>
    <t>Obroušení podkladu omítnutého v místnostech výšky do 3,80 m</t>
  </si>
  <si>
    <t>784111011</t>
  </si>
  <si>
    <t>38</t>
  </si>
  <si>
    <t>Součet</t>
  </si>
  <si>
    <t>72,5"omítka stropu</t>
  </si>
  <si>
    <t>173"omítka stěn</t>
  </si>
  <si>
    <t>129678854</t>
  </si>
  <si>
    <t>Oprášení (ometení ) podkladu v místnostech výšky do 3,80 m</t>
  </si>
  <si>
    <t>784111001</t>
  </si>
  <si>
    <t>37</t>
  </si>
  <si>
    <t>Dokončovací práce - malby a tapety</t>
  </si>
  <si>
    <t>784</t>
  </si>
  <si>
    <t>1198049572</t>
  </si>
  <si>
    <t>Příplatek k cenám krycího nátěru betonové podlahy za dekorační vrstvu</t>
  </si>
  <si>
    <t>783997153</t>
  </si>
  <si>
    <t>36</t>
  </si>
  <si>
    <t>-696168072</t>
  </si>
  <si>
    <t>Krycí dvojnásobný epoxidový vodou ředitelný nátěr betonové podlahy</t>
  </si>
  <si>
    <t>783937161</t>
  </si>
  <si>
    <t>35</t>
  </si>
  <si>
    <t>0,1*(9,1*2+8,2*2)</t>
  </si>
  <si>
    <t>72,5</t>
  </si>
  <si>
    <t xml:space="preserve">"nová povrchová úpravy podlahy </t>
  </si>
  <si>
    <t>-1812992270</t>
  </si>
  <si>
    <t>Penetrační epoxidový nátěr hladkých betonových podlah</t>
  </si>
  <si>
    <t>783933151</t>
  </si>
  <si>
    <t>72,5*0,2</t>
  </si>
  <si>
    <t>365042145</t>
  </si>
  <si>
    <t>Lokální vyrovnání betonové podlahy cementovou stěrkou tloušťky do 3 mm opravované plochy do 30%</t>
  </si>
  <si>
    <t>783932163</t>
  </si>
  <si>
    <t>-1257141222</t>
  </si>
  <si>
    <t>Vysátí betonových podlah před provedením nátěru</t>
  </si>
  <si>
    <t>783901453</t>
  </si>
  <si>
    <t>Dokončovací práce - nátěry</t>
  </si>
  <si>
    <t>783</t>
  </si>
  <si>
    <t>46</t>
  </si>
  <si>
    <t>-916967883</t>
  </si>
  <si>
    <t>Dodávka a montáž vnitřních dvoukřídlých dveří vč. zárubní PROTIPOŽÍRNÍ - CENA BUDE UPŘESNĚNA DLE VÝBĚRU OBJEDNATELE A NABÍDKY DODAVATELE</t>
  </si>
  <si>
    <t>766-RDV</t>
  </si>
  <si>
    <t>Výplně otvorů</t>
  </si>
  <si>
    <t>766-1</t>
  </si>
  <si>
    <t>1,9*2,24</t>
  </si>
  <si>
    <t>1,5*1,5</t>
  </si>
  <si>
    <t xml:space="preserve">"základ pod technologii </t>
  </si>
  <si>
    <t>"dle popisu výkresu PŮDORYS 1 NP a dle detailu základu - oprava hydroizolace po odbourání podlahy</t>
  </si>
  <si>
    <t>-347640177</t>
  </si>
  <si>
    <t>Izolace proti vodě za studena vodorovné těsnicí hmotou</t>
  </si>
  <si>
    <t>711413111</t>
  </si>
  <si>
    <t>Izolace proti vodě, vlhkosti a plynům</t>
  </si>
  <si>
    <t>711</t>
  </si>
  <si>
    <t>1246912697</t>
  </si>
  <si>
    <t>Příplatek k ručnímu přesunu hmot pro budovy zděné za zvětšený přesun ZKD 100 m</t>
  </si>
  <si>
    <t>998018011</t>
  </si>
  <si>
    <t>-1263002506</t>
  </si>
  <si>
    <t>Přesun hmot ruční pro budovy v do 6 m</t>
  </si>
  <si>
    <t>998018001</t>
  </si>
  <si>
    <t>Přesun hmot</t>
  </si>
  <si>
    <t>998</t>
  </si>
  <si>
    <t>914282021</t>
  </si>
  <si>
    <t>Poplatek za uložení stavebního směsného odpadu na skládce (skládkovné)</t>
  </si>
  <si>
    <t>997013831</t>
  </si>
  <si>
    <t>963179534</t>
  </si>
  <si>
    <t>Příplatek k odvozu suti a vybouraných hmot na skládku ZKD 1 km přes 1 km</t>
  </si>
  <si>
    <t>997013509</t>
  </si>
  <si>
    <t>25</t>
  </si>
  <si>
    <t>-643172835</t>
  </si>
  <si>
    <t>Odvoz suti a vybouraných hmot na skládku nebo meziskládku do 1 km se složením</t>
  </si>
  <si>
    <t>997013501</t>
  </si>
  <si>
    <t>24</t>
  </si>
  <si>
    <t>-1850482165</t>
  </si>
  <si>
    <t>Příplatek k vnitrostaveništní dopravě suti a vybouraných hmot za zvětšenou dopravu suti ZKD 10 m</t>
  </si>
  <si>
    <t>997013219</t>
  </si>
  <si>
    <t>23</t>
  </si>
  <si>
    <t>1164958692</t>
  </si>
  <si>
    <t>Vnitrostaveništní doprava suti a vybouraných hmot pro budovy v do 6 m ručně</t>
  </si>
  <si>
    <t>997013211</t>
  </si>
  <si>
    <t>22</t>
  </si>
  <si>
    <t>Přesun sutě</t>
  </si>
  <si>
    <t>997</t>
  </si>
  <si>
    <t>(8,2*2+9,1*2)*5,0</t>
  </si>
  <si>
    <t>137823395</t>
  </si>
  <si>
    <t>Otlučení (osekání) vnitřní vápenné nebo vápenocementové omítky stěn v rozsahu do 20 %</t>
  </si>
  <si>
    <t>978013141</t>
  </si>
  <si>
    <t>1,5*4+1,9*2+2,24*2</t>
  </si>
  <si>
    <t>"bourání celé houbky podlahy - dle popisu výkresu PŮDORYS 1 NP a dle detailu základu</t>
  </si>
  <si>
    <t>-751652650</t>
  </si>
  <si>
    <t>Řezání stávajících betonových mazanin vyztužených hl do 100 mm</t>
  </si>
  <si>
    <t>977312112</t>
  </si>
  <si>
    <t xml:space="preserve">5"prostup pro VZT - dle popisu výkresu PŮDORYS 1 NP </t>
  </si>
  <si>
    <t>-126487387</t>
  </si>
  <si>
    <t>Vybourání otvorů ve zdivu cihelném pl do 0,25 m2 na MC tl do 900 mm</t>
  </si>
  <si>
    <t>971035481</t>
  </si>
  <si>
    <t xml:space="preserve">"případné betonové podstavce </t>
  </si>
  <si>
    <t>-515798364</t>
  </si>
  <si>
    <t>Vybourání podkladních kvádříků betonových nebo kamenných pl do 0,20 m2 v do 250 mm</t>
  </si>
  <si>
    <t>966086341</t>
  </si>
  <si>
    <t>1,5*1,5*0,1</t>
  </si>
  <si>
    <t>2,24*1,9*0,1</t>
  </si>
  <si>
    <t>"bourání celé hloubky podlahy - dle popisu výkresu PŮDORYS 1 NP a dle detailu základu</t>
  </si>
  <si>
    <t>1042099403</t>
  </si>
  <si>
    <t>m3</t>
  </si>
  <si>
    <t>Bourání podkladů pod dlažby betonových s potěrem nebo teracem tl do 100 mm pl do 1 m2</t>
  </si>
  <si>
    <t>965043321</t>
  </si>
  <si>
    <t>"dle popisu TZ - po stavebích úpravách</t>
  </si>
  <si>
    <t>-415622812</t>
  </si>
  <si>
    <t>Vyčištění budov bytové a občanské výstavby při výšce podlaží do 4 m</t>
  </si>
  <si>
    <t>952901111</t>
  </si>
  <si>
    <t>Ostatní konstrukce a práce, bourání</t>
  </si>
  <si>
    <t xml:space="preserve">"oprava původní betonové podlahy v předpokládaném rozsahu 20% celkového povrchu </t>
  </si>
  <si>
    <t>-1533373426</t>
  </si>
  <si>
    <t>Potěr pískocementový tl do 10 mm tř. C 20 běžný</t>
  </si>
  <si>
    <t>632451415</t>
  </si>
  <si>
    <t>2*2</t>
  </si>
  <si>
    <t xml:space="preserve">"oprava styku nového základu a stávající podlahy  - dle popisu výkresu PŮDORYS 1 NP </t>
  </si>
  <si>
    <t>104164472</t>
  </si>
  <si>
    <t>Doplnění cementového potěru hlazeného pl do 1 m2 tl do 10 mm</t>
  </si>
  <si>
    <t>632451411</t>
  </si>
  <si>
    <t>"oprava původní betonové podlahy v předpokládaném rozsahu 20% celkového povrchu</t>
  </si>
  <si>
    <t>-483867032</t>
  </si>
  <si>
    <t>Cementový samonivelační potěr ze suchých směsí tloušťky do 5 mm</t>
  </si>
  <si>
    <t>632451101</t>
  </si>
  <si>
    <t>(1,5*4+1,9*2+2,24*2)*0,2</t>
  </si>
  <si>
    <t>"oprava styku nového základu a stávající podlahy  - dle popisu výkresu PŮDORYS 1 NP - do styku doplněn dilatační prvek - přířez asfaltového pásu</t>
  </si>
  <si>
    <t>1893343950</t>
  </si>
  <si>
    <t>Doplnění rýh v dosavadních mazaninách betonem prostým</t>
  </si>
  <si>
    <t>631312141</t>
  </si>
  <si>
    <t>720415787</t>
  </si>
  <si>
    <t>Doplnění dosavadních mazanin betonem prostým plochy do 1 m2 tloušťky přes 80 mm</t>
  </si>
  <si>
    <t>631311131</t>
  </si>
  <si>
    <t>80"zakrytí před výmalbou a před stavebními pracemi</t>
  </si>
  <si>
    <t>693079136</t>
  </si>
  <si>
    <t>Obalení konstrukcí a prvků fólií přilepenou lepící páskou</t>
  </si>
  <si>
    <t>619991011</t>
  </si>
  <si>
    <t>1384530269</t>
  </si>
  <si>
    <t>Oprava vnitřní vápenocementové štukové omítky stěn v rozsahu plochy do 20%</t>
  </si>
  <si>
    <t>612325422</t>
  </si>
  <si>
    <t>Úpravy povrchů, podlahy a osazování výplní</t>
  </si>
  <si>
    <t>8,35</t>
  </si>
  <si>
    <t>-2143851681</t>
  </si>
  <si>
    <t>Dodávka a montáž oplocení  kotelny - drátěné pletivo v. 3,0m vč. sloupků a vzpěr s osazením dvoukřídlých dveří š. 2000mm. Provedení vč. povrchové úpravy. Kompletní provedení vč. přesunu hmot</t>
  </si>
  <si>
    <t>33819-R01</t>
  </si>
  <si>
    <t>"zapravení prostupů po technologii</t>
  </si>
  <si>
    <t>-1715217286</t>
  </si>
  <si>
    <t>Zazdívka otvorů pl do 0,25 m2 ve zdivu nadzákladovém cihlami pálenými tl do 300 mm</t>
  </si>
  <si>
    <t>310237241</t>
  </si>
  <si>
    <t>Svislé a kompletní konstrukce</t>
  </si>
  <si>
    <t>1,301*40/1000</t>
  </si>
  <si>
    <t>-1424815854</t>
  </si>
  <si>
    <t>Výztuž základových patek betonářskou ocelí 10 505 (R)</t>
  </si>
  <si>
    <t>275361821</t>
  </si>
  <si>
    <t>-1663493303</t>
  </si>
  <si>
    <t>Odstranění bednění základových patek</t>
  </si>
  <si>
    <t>275351122</t>
  </si>
  <si>
    <t>(1,5*4+2,24*2+1,9*2)*0,2</t>
  </si>
  <si>
    <t>723275241</t>
  </si>
  <si>
    <t>Zřízení bednění základových patek</t>
  </si>
  <si>
    <t>275351121</t>
  </si>
  <si>
    <t>1,5*1,5*0,2</t>
  </si>
  <si>
    <t>1,9*2,24*0,2</t>
  </si>
  <si>
    <t xml:space="preserve">"betonový základ pod technolocgii </t>
  </si>
  <si>
    <t>1299771814</t>
  </si>
  <si>
    <t>Základové patky ze ŽB bez zvýšených nároků na prostředí tř. C 20/25</t>
  </si>
  <si>
    <t>275321411</t>
  </si>
  <si>
    <t>Zakládání</t>
  </si>
  <si>
    <t>Práce a dodávky HSV</t>
  </si>
  <si>
    <t>HSV</t>
  </si>
  <si>
    <t>HZS - Hodinové zúčtovací sazby</t>
  </si>
  <si>
    <t xml:space="preserve">    784 - Dokončovací práce - malby a tapety</t>
  </si>
  <si>
    <t xml:space="preserve">    783 - Dokončovací práce - nátěry</t>
  </si>
  <si>
    <t xml:space="preserve">    766-1 - Výplně otvorů</t>
  </si>
  <si>
    <t xml:space="preserve">    711 - Izolace proti vodě, vlhkosti a plynům</t>
  </si>
  <si>
    <t xml:space="preserve">    998 - Přesun hmot</t>
  </si>
  <si>
    <t xml:space="preserve">    997 - Přesun sutě</t>
  </si>
  <si>
    <t xml:space="preserve">    9 - Ostatní konstrukce a práce, bourání</t>
  </si>
  <si>
    <t xml:space="preserve">    6 - Úpravy povrchů, podlahy a osazování výplní</t>
  </si>
  <si>
    <t xml:space="preserve">    3 - Svislé a kompletní konstrukce</t>
  </si>
  <si>
    <t xml:space="preserve">    2 - Zakládání</t>
  </si>
  <si>
    <t>HSV - Práce a dodávky HSV</t>
  </si>
  <si>
    <t>{aae3be70-a8c2-4feb-9b46-c6d928258b3a}</t>
  </si>
  <si>
    <t>-2063564279</t>
  </si>
  <si>
    <t>Tlakoměry s pevným stonkem a zpětnou klapkou spodní připojení (radiální) tlaku 0–16 bar průměru 63 mm</t>
  </si>
  <si>
    <t>734421102</t>
  </si>
  <si>
    <t>-1096150790</t>
  </si>
  <si>
    <t>Teploměry technické s pevným stonkem a jímkou zadní připojení (axiální) průměr 63 mm délka stonku 50 mm</t>
  </si>
  <si>
    <t>734411101</t>
  </si>
  <si>
    <t>-140676280</t>
  </si>
  <si>
    <t>Cirkulační čerpadlo teplé vody DN32 - 60kPa - Qel = 45W / 230V vč. uvedení do provozu a montáže</t>
  </si>
  <si>
    <t>732ST02</t>
  </si>
  <si>
    <t>-1769993025</t>
  </si>
  <si>
    <t>Nádoba tlaková expanzní membránová pro soustavy pitné vody 80l / 10bar vč. připojovacího členu 6/4" se zpětnou klapkou - dodávka a montáž</t>
  </si>
  <si>
    <t>732ST01</t>
  </si>
  <si>
    <t>1058330456</t>
  </si>
  <si>
    <t>Proplach a dezinfekce vodovodního potrubí do DN 80</t>
  </si>
  <si>
    <t>722290234</t>
  </si>
  <si>
    <t>-1880569193</t>
  </si>
  <si>
    <t>Zkouška těsnosti vodovodního potrubí do DN 50</t>
  </si>
  <si>
    <t>722290226</t>
  </si>
  <si>
    <t>1220868523</t>
  </si>
  <si>
    <t>-921217898</t>
  </si>
  <si>
    <t>Armatury se dvěma závity filtry mosazný PN 16 do 120  st.C G 1</t>
  </si>
  <si>
    <t>722234265</t>
  </si>
  <si>
    <t>-1834779313</t>
  </si>
  <si>
    <t>Armatury se dvěma závity kulové kohouty PN 42 do 185  st.C plnoprůtokové s koulí vnitřní závit G 6/4</t>
  </si>
  <si>
    <t>722232126</t>
  </si>
  <si>
    <t>411561516</t>
  </si>
  <si>
    <t>Armatury se dvěma závity kulové kohouty PN 42 do 185  st.C plnoprůtokové s koulí vnitřní závit G 1</t>
  </si>
  <si>
    <t>722232124</t>
  </si>
  <si>
    <t>62</t>
  </si>
  <si>
    <t>-298697821</t>
  </si>
  <si>
    <t>Armatury se dvěma závity kulové kohouty PN 42 do 185  st.C plnoprůtokové s koulí vnitřní závit G 1/2</t>
  </si>
  <si>
    <t>722232122</t>
  </si>
  <si>
    <t>-448109956</t>
  </si>
  <si>
    <t>Armatury se dvěma závity ventily zpětné mosazné PN 10 do 110 st.C G 1</t>
  </si>
  <si>
    <t>722231074</t>
  </si>
  <si>
    <t>-54478802</t>
  </si>
  <si>
    <t>Armatury s jedním závitem kohouty plnicí a vypouštěcí PN 10 G 1/2</t>
  </si>
  <si>
    <t>722224115</t>
  </si>
  <si>
    <t>1312395143</t>
  </si>
  <si>
    <t>Zřízení přípojek na potrubí vyvedení a upevnění výpustek přes 25 do DN 50</t>
  </si>
  <si>
    <t>722190402</t>
  </si>
  <si>
    <t>-1733369138</t>
  </si>
  <si>
    <t>Zřízení přípojek na potrubí vyvedení a upevnění výpustek do DN 25</t>
  </si>
  <si>
    <t>722190401</t>
  </si>
  <si>
    <t>883207572</t>
  </si>
  <si>
    <t>Ochrana potrubí tepelnou izolací potrubními pouzrdy z minerální plsti s povrchvou úpravou hliníkovou fólií, tloušťka izolace 25 mm, vnitřní průměr potrubí DN přes 22 do 42 mm</t>
  </si>
  <si>
    <t>722181252.1</t>
  </si>
  <si>
    <t>-1583715308</t>
  </si>
  <si>
    <t>Opravy vodovodního potrubí z ocelových trubek pozinkovaných závitových propojení dosavadního potrubí DN 40</t>
  </si>
  <si>
    <t>722131935</t>
  </si>
  <si>
    <t>608841101</t>
  </si>
  <si>
    <t>Opravy vodovodního potrubí z ocelových trubek pozinkovaných závitových propojení dosavadního potrubí DN 25</t>
  </si>
  <si>
    <t>722131933</t>
  </si>
  <si>
    <t>601932613</t>
  </si>
  <si>
    <t>Opravy vodovodního potrubí z ocelových trubek pozinkovaných závitových vsazení odbočky do potrubí DN 40</t>
  </si>
  <si>
    <t>722131915</t>
  </si>
  <si>
    <t>-1019597747</t>
  </si>
  <si>
    <t>Opravy vodovodního potrubí z ocelových trubek pozinkovaných závitových vsazení odbočky do potrubí DN 25</t>
  </si>
  <si>
    <t>722131913</t>
  </si>
  <si>
    <t>1177666764</t>
  </si>
  <si>
    <t>Potrubí z ocelových trubek pozinkovaných závitových svařovaných běžných DN 40</t>
  </si>
  <si>
    <t>722130235</t>
  </si>
  <si>
    <t>-1734260448</t>
  </si>
  <si>
    <t>Potrubí z ocelových trubek pozinkovaných závitových svařovaných běžných DN 25</t>
  </si>
  <si>
    <t>722130233</t>
  </si>
  <si>
    <t>Zdravotechnika - vnitřní vodovod</t>
  </si>
  <si>
    <t>722</t>
  </si>
  <si>
    <t>1024368122</t>
  </si>
  <si>
    <t>Čistící kus pro odpadní potrubí DN 110</t>
  </si>
  <si>
    <t>-113574909</t>
  </si>
  <si>
    <t>Zkouška těsnosti potrubí kanalizace vodou do DN 125</t>
  </si>
  <si>
    <t>721290111</t>
  </si>
  <si>
    <t>721K02</t>
  </si>
  <si>
    <t>721K01</t>
  </si>
  <si>
    <t>-1634278729</t>
  </si>
  <si>
    <t>721174045</t>
  </si>
  <si>
    <t>-89171657</t>
  </si>
  <si>
    <t>721174025</t>
  </si>
  <si>
    <t>2062216751</t>
  </si>
  <si>
    <t>Opravy odpadního potrubí litinového propojení dosavadního potrubí DN 100</t>
  </si>
  <si>
    <t>721140915</t>
  </si>
  <si>
    <t>-101818389</t>
  </si>
  <si>
    <t>Opravy odpadního potrubí litinového vsazení odbočky do potrubí DN 100</t>
  </si>
  <si>
    <t>721140905</t>
  </si>
  <si>
    <t>Zdravotechnika - vnitřní kanalizace</t>
  </si>
  <si>
    <t>721</t>
  </si>
  <si>
    <t>2094651451</t>
  </si>
  <si>
    <t>Protipožární trubní ucpávky kovové potrubí včetně dodatečné izolace prostup stěnou, požární odolnost dle PBŘ</t>
  </si>
  <si>
    <t>727111315</t>
  </si>
  <si>
    <t>Zdravotechnika - požární ochrana</t>
  </si>
  <si>
    <t>727</t>
  </si>
  <si>
    <t>-1114451120</t>
  </si>
  <si>
    <t>Demontáže stávajícího zařízení, potrubí, armatur a odstranění izolací, vč. likvidace demontovaného materiálu a odvozu na skládku</t>
  </si>
  <si>
    <t>ZTX103</t>
  </si>
  <si>
    <t>1780525955</t>
  </si>
  <si>
    <t>Demontáže stávajícího zásobníkového ohřívače teplé vody vč. likvidace demontovaného materiálu a odvozu na skládku</t>
  </si>
  <si>
    <t>ZTX102</t>
  </si>
  <si>
    <t>1173194807</t>
  </si>
  <si>
    <t>Stavební přípomoci a ostatní pomocné práce, zhotovení drážek pro potrubí, sádrování, zahození drážek a stavební zapravení, oprava povrchů</t>
  </si>
  <si>
    <t>ZTX101</t>
  </si>
  <si>
    <t>Ostatní práce</t>
  </si>
  <si>
    <t>01</t>
  </si>
  <si>
    <t>-1850926756</t>
  </si>
  <si>
    <t>den</t>
  </si>
  <si>
    <t>Teleskopická hydraulická montážní plošina na samohybném podvozku, s otočným košem výšky zdvihu do 8 m</t>
  </si>
  <si>
    <t>945412111</t>
  </si>
  <si>
    <t xml:space="preserve">      722 - Zdravotechnika - vnitřní vodovod</t>
  </si>
  <si>
    <t xml:space="preserve">    721 - Zdravotechnika - vnitřní kanalizace</t>
  </si>
  <si>
    <t xml:space="preserve">      727 - Zdravotechnika - požární ochrana</t>
  </si>
  <si>
    <t xml:space="preserve">    01 - Ostatní práce</t>
  </si>
  <si>
    <t>Ondřej Zikán</t>
  </si>
  <si>
    <t>{eff9803b-b067-4240-8fe5-0e638bff85fa}</t>
  </si>
  <si>
    <t>-466743092</t>
  </si>
  <si>
    <t>Nátěry syntetické potrubí do DN 100 barva dražší lesklý povrch 1x antikorozní, 1x základní, 2x email</t>
  </si>
  <si>
    <t>783425512</t>
  </si>
  <si>
    <t>1639371240</t>
  </si>
  <si>
    <t>Nátěry syntetické potrubí do DN 50 barva dražší matný povrch 1x antikorozní, 1x základní, 2x email</t>
  </si>
  <si>
    <t>783425422</t>
  </si>
  <si>
    <t>575984595</t>
  </si>
  <si>
    <t>-213850651</t>
  </si>
  <si>
    <t>Měřicí armatury návarky s metrickým závitem M 20x1,5 délky do 220 mm</t>
  </si>
  <si>
    <t>734494121</t>
  </si>
  <si>
    <t>1993063102</t>
  </si>
  <si>
    <t>Tlakoměry kondenzační smyčky k přivaření, PN 250 do 300 st.C stočené</t>
  </si>
  <si>
    <t>734424102</t>
  </si>
  <si>
    <t>-148255325</t>
  </si>
  <si>
    <t>1263854109</t>
  </si>
  <si>
    <t>Mezikusy, přírubové spoje přírubové spoje PN 16/I, 200 st.C DN 100</t>
  </si>
  <si>
    <t>734173418</t>
  </si>
  <si>
    <t>1803446577</t>
  </si>
  <si>
    <t>Mezikusy, přírubové spoje přírubové spoje PN 16/I, 200 st.C DN 80</t>
  </si>
  <si>
    <t>734173417</t>
  </si>
  <si>
    <t>-1053328939</t>
  </si>
  <si>
    <t>Mezikusy, přírubové spoje přírubové spoje PN 16/I, 200 st.C DN 50</t>
  </si>
  <si>
    <t>734173414</t>
  </si>
  <si>
    <t>798604312</t>
  </si>
  <si>
    <t>Opravy rozvodů potrubí z trubek ocelových hladkých zaslepení potrubí dýnkem D 108</t>
  </si>
  <si>
    <t>733193928</t>
  </si>
  <si>
    <t>515722980</t>
  </si>
  <si>
    <t>Potrubí z trubek ocelových hladkých zhotovení trubkových přechodů jednostranných přímých z trubek ocelových hladkých kováním DN/DN 1 100/ 50</t>
  </si>
  <si>
    <t>733124125</t>
  </si>
  <si>
    <t>993922044</t>
  </si>
  <si>
    <t>Potrubí z trubek ocelových hladkých zhotovení trubkových přechodů jednostranných přímých z trubek ocelových hladkých kováním DN/DN 1 80/ 50</t>
  </si>
  <si>
    <t>733124122</t>
  </si>
  <si>
    <t>1913599871</t>
  </si>
  <si>
    <t>Pomocné ocelové nosné konstrukce pro uložení plynovodu - dodávka a montáž vč. spojovacího materiálu a nátěrů</t>
  </si>
  <si>
    <t>723XPL108</t>
  </si>
  <si>
    <t>-1289053260</t>
  </si>
  <si>
    <t>Pomocné zařízení při montáži plynových zařízení výšky do 3 m ( lešení, přenosná mobilní plošina atd.) vč. jeho montáže a demontáže</t>
  </si>
  <si>
    <t>723XPL107</t>
  </si>
  <si>
    <t>1603201750</t>
  </si>
  <si>
    <t>Stavební přípomoci a ostatní pomocné práce</t>
  </si>
  <si>
    <t>723XPL106</t>
  </si>
  <si>
    <t>682762853</t>
  </si>
  <si>
    <t>Pevnostní a tlaková zkouška vnitřního plynovodu</t>
  </si>
  <si>
    <t>723XPL105</t>
  </si>
  <si>
    <t>421908806</t>
  </si>
  <si>
    <t>Revize vnitřního plynovodu</t>
  </si>
  <si>
    <t>723XPL104</t>
  </si>
  <si>
    <t>1633507646</t>
  </si>
  <si>
    <t>Pilíř pro HUP kotelny - betonová armovaná stavebnice - vnější rozměr 1200x700x400mm - čelní dvířka pozinkovaná</t>
  </si>
  <si>
    <t>723XPL103</t>
  </si>
  <si>
    <t>-1478196787</t>
  </si>
  <si>
    <t>Havarijní uzávěr plynu kotelny přírubový PN16, DN100, obyčejné prostředí, napájení 230V - dodávka vč. montáže a uvedení do provozu</t>
  </si>
  <si>
    <t>723XPL102</t>
  </si>
  <si>
    <t>238678387</t>
  </si>
  <si>
    <t>Plynoměr rotační přírubový DN50 – Q25 s měřícím rozsahem 2m3/h až 40m3/h a komunikačním rozhraním M-BUS, dodávka a montáž</t>
  </si>
  <si>
    <t>723XPL101</t>
  </si>
  <si>
    <t>387098193</t>
  </si>
  <si>
    <t>Armatury se dvěma závity kohouty kulové PN 42 do 185 st.C plnoprůtokové s koulí vnitřní závit těžká řada G 1/2</t>
  </si>
  <si>
    <t>723231162</t>
  </si>
  <si>
    <t>-1960524913</t>
  </si>
  <si>
    <t>Ventil vzorkovací přímý G 1/2 PN 4 s vnitřním závitem</t>
  </si>
  <si>
    <t>723221304</t>
  </si>
  <si>
    <t>2023747023</t>
  </si>
  <si>
    <t>Armatury přírubové plynové filtry těleso uhlíková ocel PN 40 do 400 st.C DN 80</t>
  </si>
  <si>
    <t>723214168</t>
  </si>
  <si>
    <t>-1322225455</t>
  </si>
  <si>
    <t>Armatury přírubové kulové kohouty PN 16 do 200 st.C uzavírací těleso uhlíková oce DN 100</t>
  </si>
  <si>
    <t>723213215</t>
  </si>
  <si>
    <t>717089857</t>
  </si>
  <si>
    <t>Armatury přírubové kulové kohouty PN 16 do 200 st.C uzavírací těleso uhlíková ocel DN 50</t>
  </si>
  <si>
    <t>723213212</t>
  </si>
  <si>
    <t>669276119</t>
  </si>
  <si>
    <t>Opravy plynovodního potrubí navaření odbočky na potrubí DN 50</t>
  </si>
  <si>
    <t>723190917</t>
  </si>
  <si>
    <t>-1943871528</t>
  </si>
  <si>
    <t>Opravy plynovodního potrubí navaření odbočky na potrubí DN 15</t>
  </si>
  <si>
    <t>723190912</t>
  </si>
  <si>
    <t>75572307</t>
  </si>
  <si>
    <t>Odvzdušnění nebo napuštění plynovodního potrubí</t>
  </si>
  <si>
    <t>723190907</t>
  </si>
  <si>
    <t>-2107965359</t>
  </si>
  <si>
    <t>Přípojky plynovodní ke strojům a zařízením z trubek vyvedení a upevnění plynovodních výpustek na potrubí přes 25 do DN 50</t>
  </si>
  <si>
    <t>723190254</t>
  </si>
  <si>
    <t>1137821005</t>
  </si>
  <si>
    <t>Potrubí z ocelových trubek hladkých chráničky D 159/4,5</t>
  </si>
  <si>
    <t>723150373</t>
  </si>
  <si>
    <t>-1469130507</t>
  </si>
  <si>
    <t>Potrubí z ocelových trubek hladkých chráničky D 38/2,6</t>
  </si>
  <si>
    <t>723150365</t>
  </si>
  <si>
    <t>-1519496509</t>
  </si>
  <si>
    <t>Potrubí z ocelových trubek hladkých černých spojovaných svařováním tvářených za tepla D 108/4</t>
  </si>
  <si>
    <t>723150315</t>
  </si>
  <si>
    <t>1502747305</t>
  </si>
  <si>
    <t>Potrubí z ocelových trubek hladkých černých spojovaných svařováním tvářených za tepla D 89/3,6</t>
  </si>
  <si>
    <t>723150314</t>
  </si>
  <si>
    <t>1143364894</t>
  </si>
  <si>
    <t>Potrubí z ocelových trubek závitových černých spojovaných svařováním, bezešvých běžných DN 50</t>
  </si>
  <si>
    <t>723111206</t>
  </si>
  <si>
    <t>670586942</t>
  </si>
  <si>
    <t>Potrubí z ocelových trubek závitových černých spojovaných svařováním, bezešvých běžných DN 15</t>
  </si>
  <si>
    <t>723111202</t>
  </si>
  <si>
    <t>Zdravotechnika - vnitřní plynovod</t>
  </si>
  <si>
    <t>723</t>
  </si>
  <si>
    <t xml:space="preserve">    727 - Zdravotechnika - požární ochrana</t>
  </si>
  <si>
    <t xml:space="preserve">    723 - Zdravotechnika - vnitřní plynovod</t>
  </si>
  <si>
    <t>{c9c49d52-1c52-4157-ba5f-fe2fb1688830}</t>
  </si>
  <si>
    <t>44</t>
  </si>
  <si>
    <t>17920894</t>
  </si>
  <si>
    <t>Přesun hmot tonážní pro izolace proti vodě, vlhkosti a plynům v objektech výšky do 6 m</t>
  </si>
  <si>
    <t>998711101</t>
  </si>
  <si>
    <t>Vězeňská služba ČR, Soudní 1672/1a, Praha 4</t>
  </si>
  <si>
    <t>Věznice Valdice, nám. Míru 55, Valdice</t>
  </si>
  <si>
    <t>Plynový kondenzační kotel, PN6_x000D_
Stacionární plynový kondenzační dvojkotel skládájící se ze 2 jednotlivých kotlů á 400 kW, s teplosměnnou plochou z nerezu na straně vody, s předsměšovacím hořákem, se dvěma zpátečkami - vysoká a nízká teplota_x000D_
Q = 742 kW (80/60°C), resp. 800 kW (40/30°C), včetně základní vlastní regulace s ovládáním 0-10 V z centrální M+R, včetně neutralizace kondenzátu, NOx do 60 mg/Nm3, CO do 30mg/Nm3,  ak.výkon do prostoru 78 dBA, ak.výkon do kouřovodu 75 dBA. Pc = 890 W, U = 230 V
včetně:_x000D_
- základního regulačního modulu zdroje tepla_x000D_
- 2 x neutralizačního boxu s granulátem_x000D_
- 2 x plynového filtru_x000D_
- hydraulické propojovací sady pro propojení výstupů z kotle, vysokoteplotních a nizkoteplotních vstupů do kotle_x000D_
- uvedení do provozu_x000D_
- pružného uložení_x000D_
- MONTÁŽE</t>
  </si>
  <si>
    <t>Tlakoměr s kulovým kohoutem (0-600 kPa), Včetně montáže</t>
  </si>
  <si>
    <t>114994858</t>
  </si>
  <si>
    <t>Montáž kabel Cu stíněný ovládací žíly 2 až 19x1 mm2 uložený volně (JYTY)</t>
  </si>
  <si>
    <t>741124703</t>
  </si>
  <si>
    <t>-1529680854</t>
  </si>
  <si>
    <t>Montáž kabel Cu plný kulatý žíla 5x1,5 až 2,5 mm2 uložený volně (CYKY)</t>
  </si>
  <si>
    <t>741122231</t>
  </si>
  <si>
    <t>-1548343422</t>
  </si>
  <si>
    <t>Montáž kabel Cu plný kulatý žíla 4x6 mm2 uložený volně (CYKY)</t>
  </si>
  <si>
    <t>741122221</t>
  </si>
  <si>
    <t>1667039092</t>
  </si>
  <si>
    <t>Montáž kabel Cu plný kulatý žíla 4x1,5 až 4 mm2 uložený volně (CYKY)</t>
  </si>
  <si>
    <t>741122219</t>
  </si>
  <si>
    <t>70</t>
  </si>
  <si>
    <t>-704398697</t>
  </si>
  <si>
    <t>Montáž kabel Cu plný kulatý žíla 3x1,5 až 6 mm2 uložený volně (CYKY)</t>
  </si>
  <si>
    <t>741122211</t>
  </si>
  <si>
    <t xml:space="preserve">    741 - Elektroinstalace - silnoproud</t>
  </si>
  <si>
    <t>-1232461965</t>
  </si>
  <si>
    <t>Demontáže</t>
  </si>
  <si>
    <t>Pol37</t>
  </si>
  <si>
    <t>-1555476723</t>
  </si>
  <si>
    <t>Ekologická likvidace obalových materiálů a odpadu</t>
  </si>
  <si>
    <t>Pol36</t>
  </si>
  <si>
    <t>55</t>
  </si>
  <si>
    <t>1504604848</t>
  </si>
  <si>
    <t>km</t>
  </si>
  <si>
    <t>Doprava, přesun materiálu</t>
  </si>
  <si>
    <t>Pol35</t>
  </si>
  <si>
    <t>54</t>
  </si>
  <si>
    <t>-1486070066</t>
  </si>
  <si>
    <t>Komplexní zkoušky</t>
  </si>
  <si>
    <t>Pol34</t>
  </si>
  <si>
    <t>53</t>
  </si>
  <si>
    <t>1926498439</t>
  </si>
  <si>
    <t>Zprovoznění, oživení</t>
  </si>
  <si>
    <t>Pol33</t>
  </si>
  <si>
    <t>52</t>
  </si>
  <si>
    <t>667264495</t>
  </si>
  <si>
    <t>Revize elektro vč revizní zprávy</t>
  </si>
  <si>
    <t>Pol32</t>
  </si>
  <si>
    <t>51</t>
  </si>
  <si>
    <t>1728509006</t>
  </si>
  <si>
    <t>Dokumentace skutečného provedení stavby</t>
  </si>
  <si>
    <t>Pol31</t>
  </si>
  <si>
    <t>50</t>
  </si>
  <si>
    <t>-1308315833</t>
  </si>
  <si>
    <t>Dokumentace pro výrobu rozvaděč 1RD1</t>
  </si>
  <si>
    <t>Pol30</t>
  </si>
  <si>
    <t>49</t>
  </si>
  <si>
    <t>D14 - Ostatní</t>
  </si>
  <si>
    <t>-1152483458</t>
  </si>
  <si>
    <t>Trubka ohebná PVC P35, vč mont.prvků a montáže</t>
  </si>
  <si>
    <t>Pol93</t>
  </si>
  <si>
    <t>48</t>
  </si>
  <si>
    <t>362201875</t>
  </si>
  <si>
    <t>Lišta vkládací PVC 40x40, vč mont.prvků a montáže</t>
  </si>
  <si>
    <t>Pol92</t>
  </si>
  <si>
    <t>47</t>
  </si>
  <si>
    <t>152644939</t>
  </si>
  <si>
    <t>Kovový kabelový žlab drátěnný min.50x50 mm, , vč.konstrukčních dílů na zeď a montáže</t>
  </si>
  <si>
    <t>Pol91</t>
  </si>
  <si>
    <t>1863883573</t>
  </si>
  <si>
    <t>Kovový kabelový žlab drátěnný min.150x50 mm, , vč.konstrukčních dílů na zeď a montáže</t>
  </si>
  <si>
    <t>Pol90</t>
  </si>
  <si>
    <t>45</t>
  </si>
  <si>
    <t>-614548978</t>
  </si>
  <si>
    <t>Kovový kabelový žlab drátěnný min.250x100 mm, , vč.konstrukčních dílů na zeď a montáže</t>
  </si>
  <si>
    <t>Pol89</t>
  </si>
  <si>
    <t>926225886</t>
  </si>
  <si>
    <t>Kovový kabelový žlab drátěnný min.500x100 mm, , vč.konstrukčních dílů na zeď a montáže</t>
  </si>
  <si>
    <t>Pol88</t>
  </si>
  <si>
    <t>-1780206181</t>
  </si>
  <si>
    <t>vodič silový s Cu jádrem CYA H07 V-K 6 mm2</t>
  </si>
  <si>
    <t>341421570</t>
  </si>
  <si>
    <t>1549040939</t>
  </si>
  <si>
    <t>kabel sdělovací s Cu jádrem SYKFY 4x2x0,5 mm</t>
  </si>
  <si>
    <t>341210480</t>
  </si>
  <si>
    <t>-774977740</t>
  </si>
  <si>
    <t>slaboproudý kabel,izolace žil a pláště kabelu PVC, 6 žíl, provedení A, plný vodič, průměr 0.25 mm, provozní napětí 100VAC, barevné značení dle ČSN 330165, provozní teplota -30 - +85°C, vč montáže</t>
  </si>
  <si>
    <t>Pol85</t>
  </si>
  <si>
    <t>573050345</t>
  </si>
  <si>
    <t>slaboproudý kabel,izolace žil a pláště kabelu PVC, 4 žíly, provedení A, plný vodič, průměr 0.34 mm, provozní napětí 100VAC, barevné značení dle ČSN 330165, provozní teplota -30 - +85°C, vč montáže</t>
  </si>
  <si>
    <t>Pol84</t>
  </si>
  <si>
    <t>921404943</t>
  </si>
  <si>
    <t>slaboproudý kabel,izolace žil a pláště kabelu PVC, 2 žíly, provedení A, plný vodič, průměr 0.75 mm, provozní napětí 100VAC, barevné značení dle ČSN 330165, provozní teplota -30 - +85°C, vč montáže</t>
  </si>
  <si>
    <t>Pol83</t>
  </si>
  <si>
    <t>1074307772</t>
  </si>
  <si>
    <t>slaboproudý kabel s vnějším stíněním, izolace žil a pláště kabelu PVC, 4 žíly, provedení A, plný vodič, průřez 1.0 mm2, provozní napětí 250VAC, barevné značení dle ČSN 330165, provozní teplota -30 - +85°C, vč montáže</t>
  </si>
  <si>
    <t>Pol81</t>
  </si>
  <si>
    <t>-196179053</t>
  </si>
  <si>
    <t>kabel sdělovací JYTY Al laminovanou fólií 2x1 mm</t>
  </si>
  <si>
    <t>341215500</t>
  </si>
  <si>
    <t>2061552054</t>
  </si>
  <si>
    <t>kabel silový s Cu jádrem CYKY 5x1,5 mm2</t>
  </si>
  <si>
    <t>341110900</t>
  </si>
  <si>
    <t>-46219852</t>
  </si>
  <si>
    <t>kabel silový s Cu jádrem CYKY 4x6 mm2</t>
  </si>
  <si>
    <t>341110720</t>
  </si>
  <si>
    <t>-1722273431</t>
  </si>
  <si>
    <t>kabel silový s Cu jádrem CYKY 4x2,5 mm2</t>
  </si>
  <si>
    <t>341110640</t>
  </si>
  <si>
    <t>67</t>
  </si>
  <si>
    <t>725371685</t>
  </si>
  <si>
    <t>kabel silový s Cu jádrem CYKY 3x1,5 mm2</t>
  </si>
  <si>
    <t>341110300</t>
  </si>
  <si>
    <t xml:space="preserve">    D13 - ukončení kabelů na straně periferií, oštítkování, popisovačem, popisky</t>
  </si>
  <si>
    <t>D12 - Montážní a úložný materiál</t>
  </si>
  <si>
    <t>-1929401540</t>
  </si>
  <si>
    <t>Montáž rozvaděče</t>
  </si>
  <si>
    <t>Pol78</t>
  </si>
  <si>
    <t>-732644665</t>
  </si>
  <si>
    <t>Skříňový rozvaděč:, 1.POLE 1000x2000x400 mm (šxvxh), 2.POLE  1000x2000x400 mm (šxvxh), oceloplechový, IP44, montážní deska,, vč.náplně dle regulačního schéma, Bezpečnostní tabulky, kapsa na dokumentaci</t>
  </si>
  <si>
    <t>Pol77</t>
  </si>
  <si>
    <t>D11 - Rozvaděč 2RD1</t>
  </si>
  <si>
    <t>-873303384</t>
  </si>
  <si>
    <t>db</t>
  </si>
  <si>
    <t>SW vybavení regulátoru</t>
  </si>
  <si>
    <t>Pol76</t>
  </si>
  <si>
    <t>343861337</t>
  </si>
  <si>
    <t>Operátorský panel, 24VAC/AC, RS485, Ethernet</t>
  </si>
  <si>
    <t>Pol75</t>
  </si>
  <si>
    <t>1656973240</t>
  </si>
  <si>
    <t>Programovatelný regulátor bez displeje, komunikační rozhraní: RS232, RS485, Ethernet , Min. Konfigurace: AI:36, AO:6, DI:32, DO:15, AI:Pt1000, Ni1000/6180 (5000ppm), NTC20 kOhm, 0-20mA, 0-10V, AO:0-10V, DI:24 VDC/AC, DO:RELÉ (230VAC), TRIAK (24VDC/VAC)</t>
  </si>
  <si>
    <t>Pol74</t>
  </si>
  <si>
    <t>D10 - Regulátor vč SW</t>
  </si>
  <si>
    <t>-1581788752</t>
  </si>
  <si>
    <t>STOP tlačítko s aretací v termoplastické skříni, montáž na povrch, spínací kontakt 230VAC/2A, IP44</t>
  </si>
  <si>
    <t>Pol73</t>
  </si>
  <si>
    <t xml:space="preserve">    D9 - STOP tlačítko</t>
  </si>
  <si>
    <t>-1499865555</t>
  </si>
  <si>
    <t>Houkačka, 230VAC,110dB, 50VA</t>
  </si>
  <si>
    <t>Pol72</t>
  </si>
  <si>
    <t xml:space="preserve">    D8 - Houkačka</t>
  </si>
  <si>
    <t>1712179590</t>
  </si>
  <si>
    <t>Kompaktní ultrazvukový měřič tepla M=15m3/h, krytí IP54, teplota média 2..160°C,závitové spoje 1", max.tlak PN16, teplotní čidla Pt500, externí napájení 230VAC, komunikačními modul M-Bus</t>
  </si>
  <si>
    <t>Pol47.2</t>
  </si>
  <si>
    <t>903450236</t>
  </si>
  <si>
    <t>Kompaktní ultrazvukový měřič tepla M=2,5m3/h, krytí IP54, teplota média 2..160°C,závitové spoje 1", max.tlak PN16, teplotní čidla Pt500, externí napájení 230VAC, komunikačními modul M-Bus</t>
  </si>
  <si>
    <t>Pol12</t>
  </si>
  <si>
    <t>135643641</t>
  </si>
  <si>
    <t>Kompaktní ultrazvukový měřič tepla M=6m3/h, krytí IP54, teplota média 2..160°C,příruba DN40, max.tlak PN16, teplotní čidla Pt500, externí napájení 230VAC, komunikačními modul M-Bus</t>
  </si>
  <si>
    <t>Pol80</t>
  </si>
  <si>
    <t xml:space="preserve">    D6 - </t>
  </si>
  <si>
    <t>1535995226</t>
  </si>
  <si>
    <t>Dvoucestný automatický omezovač průtoku s integr.dP regulaci, 30-400 kPa, DN32, PN6, servopohon 24VAC, 0-0V</t>
  </si>
  <si>
    <t>Pol8</t>
  </si>
  <si>
    <t>60</t>
  </si>
  <si>
    <t>895524230</t>
  </si>
  <si>
    <t>Dvoucestný automatický omezovač průtoku s integr.dP regulaci, 30-400 kPa, DN15, PN6, servopohon 24VAC, 0-0V</t>
  </si>
  <si>
    <t>Pol47</t>
  </si>
  <si>
    <t>-48624095</t>
  </si>
  <si>
    <t>Dvoucestný automatický omezovač průtoku s integr.dP regulaci, 30-400 kPa, DN20, PN6, servopohon 24VAC, 0-0V</t>
  </si>
  <si>
    <t>Pol46</t>
  </si>
  <si>
    <t>1846274560</t>
  </si>
  <si>
    <t>Dvoucestný automatický omezovač průtoku s integr.dP regulaci, 30-400 kPa, DN50, PN6, servopohon 24VAC, 0-0V</t>
  </si>
  <si>
    <t>Pol7</t>
  </si>
  <si>
    <t xml:space="preserve">    D4 - Ventily</t>
  </si>
  <si>
    <t>-1487506690</t>
  </si>
  <si>
    <t>Detektor CO, nastavená signalizační mez - 0.5%, 1% objemu</t>
  </si>
  <si>
    <t>Pol60</t>
  </si>
  <si>
    <t>-1375020502</t>
  </si>
  <si>
    <t>Detektor hořlavých plynů, nastavená signalizační mez - metan:0.5%, 1% objemu</t>
  </si>
  <si>
    <t>Pol59</t>
  </si>
  <si>
    <t>-1086712433</t>
  </si>
  <si>
    <t>Vyhodnocovací ústředna pro detektory plynů, napájení 230VAC, 2x signalizační přepínací kontakt 230VAC/2A, výstražný akustický a světelný signál, nastavená signalizační mez - metan:0.5%, 1% objemu</t>
  </si>
  <si>
    <t>Pol58</t>
  </si>
  <si>
    <t>340498056</t>
  </si>
  <si>
    <t>Omezovač teploty kapilárový, 70…140°C, IP65, přepínací kontakt 2A/230VAC, kapilára 2.5 m</t>
  </si>
  <si>
    <t>Pol56</t>
  </si>
  <si>
    <t>-1604853915</t>
  </si>
  <si>
    <t>Prostorový termostat, rozsah 0-60°C, přepínací kontakt 230VAC/2A, pouzdro - polykarbonát, IP54</t>
  </si>
  <si>
    <t>Pol55</t>
  </si>
  <si>
    <t>-2031091524</t>
  </si>
  <si>
    <t>Sonda zaplavení vč regulátoru, napájení 24VAC, přepínací kontakt 230VAC/2A</t>
  </si>
  <si>
    <t>Pol54</t>
  </si>
  <si>
    <t>593555528</t>
  </si>
  <si>
    <t>Snímač tlaku,0-1000 kPa/0-10V, připojení M20x1.5 - vnější závit, 24VAC/DC, vč.kondenzační smyčky a manometrického kohoutu</t>
  </si>
  <si>
    <t>Pol29</t>
  </si>
  <si>
    <t>-566272593</t>
  </si>
  <si>
    <t>Snímač tlaku,0-600 kPa/0-10V, připojení M20x1.5 - vnější závit, 24VAC/DC, vč.kondenzační smyčky a manometrického kohoutu</t>
  </si>
  <si>
    <t>Pol28</t>
  </si>
  <si>
    <t>-1199740290</t>
  </si>
  <si>
    <t>Diferenční manostat vzduchu, 50-500Pa, přepínací kontakt 230VAC/2A, IP54, vč odběrných hadiček</t>
  </si>
  <si>
    <t>Pol25</t>
  </si>
  <si>
    <t>-1541696977</t>
  </si>
  <si>
    <t>Stonkové čidlo teploty, měřící článek Ni1000/5000 (6180) ppm, Pt1000, NTC 20kOhm, IP65, rozsah měření -40°C až +150°C, pouzdro - polykarbonát, provozní teplota okolí 0°C až +50°C, vlhkost 5 až 85% r.v., délka stonku 120 mm, příruba pro montáž do VZT potru</t>
  </si>
  <si>
    <t>Pol24</t>
  </si>
  <si>
    <t>313073659</t>
  </si>
  <si>
    <t>Stonkové čidlo teploty, měřící článek Ni1000/5000 (6180) ppm, Pt1000, NTC 20kOhm, IP65, rozsah měření -40°C až +150°C, pouzdro - polykarbonát, provozní teplota okolí 0°C až +50°C, vlhkost 5 až 85% r.v., délka stonku 120 mm, návarek G1/2"*50, jímka nerez d</t>
  </si>
  <si>
    <t>Pol22</t>
  </si>
  <si>
    <t>1150462426</t>
  </si>
  <si>
    <t>Prostorové čidlo teploty, měřící článek Ni1000/5000 (6180) ppm, Pt1000, NTC 20kOhm, IP65, rozsah měření -40°C až +70°C, pouzdro - polykarbonát, provozní teplota okolí -30°C až +50°C, vlhkost 5 až 85% r.v.,</t>
  </si>
  <si>
    <t>Pol21</t>
  </si>
  <si>
    <t xml:space="preserve">    D3 - v ceně : popis popisovačem</t>
  </si>
  <si>
    <t>D1 - Kotelna</t>
  </si>
  <si>
    <t>Náklady z rozpočtu</t>
  </si>
  <si>
    <t>Zpracovatel:</t>
  </si>
  <si>
    <t>Zhotovitel:</t>
  </si>
  <si>
    <t>Objednatel:</t>
  </si>
  <si>
    <t>ROZPOČET</t>
  </si>
  <si>
    <t>Celkové náklady za stavbu 1) + 2)</t>
  </si>
  <si>
    <t>2) Ostatní náklady</t>
  </si>
  <si>
    <t>1) Náklady z rozpočtu</t>
  </si>
  <si>
    <t>Kód - Popis</t>
  </si>
  <si>
    <t>REKAPITULACE ROZPOČTU</t>
  </si>
  <si>
    <t>Razítko</t>
  </si>
  <si>
    <t>Datum a podpis:</t>
  </si>
  <si>
    <t>Zhotovitel</t>
  </si>
  <si>
    <t>Objednavatel</t>
  </si>
  <si>
    <t>Zpracovatel</t>
  </si>
  <si>
    <t>ze</t>
  </si>
  <si>
    <t>JKSO:</t>
  </si>
  <si>
    <t>KRYCÍ LIST ROZPOČTU</t>
  </si>
  <si>
    <t>{b8e41b4a-2689-436f-b90a-a7c03be05674}</t>
  </si>
  <si>
    <t>optimalizováno pro tisk sestav ve formátu A4 - na výšku</t>
  </si>
  <si>
    <t>3) Rozpočet</t>
  </si>
  <si>
    <t>2) Rekapitulace rozpočtu</t>
  </si>
  <si>
    <t>1) Krycí list rozpočtu</t>
  </si>
  <si>
    <t>-1901331320</t>
  </si>
  <si>
    <t>Kuličkový sifon - nálevka se zápachovou uzávěrkou DN32</t>
  </si>
  <si>
    <t>Potrubí kanalizační z PP hrdlové připojovací DN 110</t>
  </si>
  <si>
    <t>-1886492323</t>
  </si>
  <si>
    <t>Potrubí kanalizační z PP hrdlové připojovací DN 50</t>
  </si>
  <si>
    <t>721174043</t>
  </si>
  <si>
    <t>-1283015481</t>
  </si>
  <si>
    <t>Potrubí kanalizační z PP hrdlové připojovací DN 40</t>
  </si>
  <si>
    <t>721174042</t>
  </si>
  <si>
    <t>Potrubí kanalizační z PP odpadní DN 110</t>
  </si>
  <si>
    <t>7,059*15 'Přepočtené koeficientem množství</t>
  </si>
  <si>
    <t xml:space="preserve">Zdravotně technické instalace </t>
  </si>
  <si>
    <t>D 1.1 - Architektonicko-stavební řešení, SO03 - Kulturní dům obj. 36</t>
  </si>
  <si>
    <t>D.1.4.b - SO03 - KULTURNÍ DŮM obj. 36 - D.1.4.b - Plynová zařízení</t>
  </si>
  <si>
    <t>Vodoměr závitový jednovtokový suchoběžný indukční do 40°C G 6/4 x 300 mm s komunikačním rozhraním M-BUS</t>
  </si>
  <si>
    <t>722262302.1</t>
  </si>
  <si>
    <t>-1708660139</t>
  </si>
  <si>
    <t>Vodoměr závitový jednovtokový suchoběžný indukční do 40°C G 1 x 160 mm s komunikačním rozhraním M-BUS</t>
  </si>
  <si>
    <t>722262213.1</t>
  </si>
  <si>
    <t>D.1.4.a - SO03 - KULTURNÍ DŮM obj. 36 - D.1.4.a - Zdravotně technické instalace</t>
  </si>
  <si>
    <t>D.1.4.g - SO03 - Kotelna KD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</si>
</sst>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64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8"/>
      <name val="Trebuchet MS"/>
      <family val="2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8"/>
      <color rgb="FF800000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464646"/>
      <name val="Trebuchet MS"/>
      <family val="2"/>
      <charset val="238"/>
    </font>
    <font>
      <sz val="8"/>
      <color rgb="FF969696"/>
      <name val="Trebuchet MS"/>
    </font>
    <font>
      <sz val="8"/>
      <color rgb="FF003366"/>
      <name val="Trebuchet MS"/>
    </font>
    <font>
      <sz val="10"/>
      <color rgb="FF003366"/>
      <name val="Trebuchet MS"/>
    </font>
    <font>
      <sz val="12"/>
      <color rgb="FF003366"/>
      <name val="Trebuchet MS"/>
    </font>
    <font>
      <b/>
      <sz val="8"/>
      <name val="Trebuchet MS"/>
    </font>
    <font>
      <sz val="8"/>
      <color rgb="FF960000"/>
      <name val="Trebuchet MS"/>
    </font>
    <font>
      <b/>
      <sz val="12"/>
      <color rgb="FF960000"/>
      <name val="Trebuchet MS"/>
    </font>
    <font>
      <sz val="9"/>
      <color rgb="FF969696"/>
      <name val="Trebuchet MS"/>
    </font>
    <font>
      <sz val="9"/>
      <name val="Trebuchet MS"/>
    </font>
    <font>
      <sz val="9"/>
      <color rgb="FF000000"/>
      <name val="Trebuchet MS"/>
    </font>
    <font>
      <b/>
      <sz val="12"/>
      <name val="Trebuchet MS"/>
    </font>
    <font>
      <b/>
      <sz val="16"/>
      <name val="Trebuchet MS"/>
    </font>
    <font>
      <b/>
      <sz val="12"/>
      <color rgb="FF800000"/>
      <name val="Trebuchet MS"/>
    </font>
    <font>
      <b/>
      <sz val="10"/>
      <name val="Trebuchet MS"/>
    </font>
    <font>
      <sz val="8"/>
      <color rgb="FF3366FF"/>
      <name val="Trebuchet MS"/>
    </font>
    <font>
      <u/>
      <sz val="11"/>
      <color theme="10"/>
      <name val="Calibri"/>
      <scheme val="minor"/>
    </font>
    <font>
      <sz val="10"/>
      <color theme="10"/>
      <name val="Trebuchet MS"/>
    </font>
    <font>
      <sz val="10"/>
      <color rgb="FF960000"/>
      <name val="Trebuchet MS"/>
    </font>
    <font>
      <sz val="10"/>
      <name val="Trebuchet MS"/>
    </font>
    <font>
      <i/>
      <sz val="8"/>
      <color rgb="FF0000FF"/>
      <name val="Trebuchet MS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6">
    <xf numFmtId="0" fontId="0" fillId="0" borderId="0"/>
    <xf numFmtId="0" fontId="34" fillId="0" borderId="0" applyNumberFormat="0" applyFill="0" applyBorder="0" applyAlignment="0" applyProtection="0"/>
    <xf numFmtId="0" fontId="36" fillId="0" borderId="1"/>
    <xf numFmtId="0" fontId="34" fillId="0" borderId="1" applyNumberFormat="0" applyFill="0" applyBorder="0" applyAlignment="0" applyProtection="0"/>
    <xf numFmtId="0" fontId="39" fillId="0" borderId="1" applyNumberFormat="0" applyFill="0" applyBorder="0" applyAlignment="0" applyProtection="0"/>
    <xf numFmtId="0" fontId="59" fillId="0" borderId="1" applyNumberFormat="0" applyFill="0" applyBorder="0" applyAlignment="0" applyProtection="0"/>
  </cellStyleXfs>
  <cellXfs count="57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34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0" fillId="2" borderId="0" xfId="0" applyFill="1" applyProtection="1"/>
    <xf numFmtId="0" fontId="27" fillId="2" borderId="0" xfId="1" applyFont="1" applyFill="1" applyAlignment="1" applyProtection="1">
      <alignment vertical="center"/>
    </xf>
    <xf numFmtId="0" fontId="34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31" fillId="0" borderId="28" xfId="0" applyFont="1" applyBorder="1" applyAlignment="1" applyProtection="1">
      <alignment horizontal="center" vertical="center"/>
      <protection locked="0"/>
    </xf>
    <xf numFmtId="49" fontId="31" fillId="0" borderId="28" xfId="0" applyNumberFormat="1" applyFont="1" applyBorder="1" applyAlignment="1" applyProtection="1">
      <alignment horizontal="left" vertical="center" wrapText="1"/>
      <protection locked="0"/>
    </xf>
    <xf numFmtId="0" fontId="31" fillId="0" borderId="28" xfId="0" applyFont="1" applyBorder="1" applyAlignment="1" applyProtection="1">
      <alignment horizontal="left" vertical="center" wrapText="1"/>
      <protection locked="0"/>
    </xf>
    <xf numFmtId="0" fontId="31" fillId="0" borderId="28" xfId="0" applyFont="1" applyBorder="1" applyAlignment="1" applyProtection="1">
      <alignment horizontal="center" vertical="center" wrapText="1"/>
      <protection locked="0"/>
    </xf>
    <xf numFmtId="167" fontId="31" fillId="0" borderId="28" xfId="0" applyNumberFormat="1" applyFont="1" applyBorder="1" applyAlignment="1" applyProtection="1">
      <alignment vertical="center"/>
      <protection locked="0"/>
    </xf>
    <xf numFmtId="4" fontId="31" fillId="0" borderId="28" xfId="0" applyNumberFormat="1" applyFont="1" applyBorder="1" applyAlignment="1" applyProtection="1">
      <alignment vertical="center"/>
      <protection locked="0"/>
    </xf>
    <xf numFmtId="0" fontId="31" fillId="0" borderId="5" xfId="0" applyFont="1" applyBorder="1" applyAlignment="1">
      <alignment vertical="center"/>
    </xf>
    <xf numFmtId="0" fontId="31" fillId="0" borderId="28" xfId="0" applyFont="1" applyBorder="1" applyAlignment="1">
      <alignment horizontal="left" vertical="center"/>
    </xf>
    <xf numFmtId="0" fontId="3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35" fillId="0" borderId="0" xfId="0" applyFont="1" applyAlignment="1">
      <alignment horizontal="justify" vertical="center"/>
    </xf>
    <xf numFmtId="0" fontId="0" fillId="0" borderId="5" xfId="2" applyFont="1" applyBorder="1" applyAlignment="1">
      <alignment vertical="center"/>
    </xf>
    <xf numFmtId="0" fontId="0" fillId="0" borderId="13" xfId="2" applyFont="1" applyBorder="1" applyAlignment="1">
      <alignment vertical="center"/>
    </xf>
    <xf numFmtId="0" fontId="0" fillId="0" borderId="12" xfId="2" applyFont="1" applyBorder="1" applyAlignment="1">
      <alignment vertical="center"/>
    </xf>
    <xf numFmtId="0" fontId="0" fillId="0" borderId="1" xfId="2" applyFont="1" applyAlignment="1">
      <alignment horizontal="left" vertical="center"/>
    </xf>
    <xf numFmtId="0" fontId="0" fillId="0" borderId="19" xfId="2" applyFont="1" applyBorder="1" applyAlignment="1">
      <alignment vertical="center"/>
    </xf>
    <xf numFmtId="0" fontId="0" fillId="0" borderId="18" xfId="2" applyFont="1" applyBorder="1" applyAlignment="1">
      <alignment vertical="center"/>
    </xf>
    <xf numFmtId="4" fontId="0" fillId="0" borderId="1" xfId="2" applyNumberFormat="1" applyFont="1" applyAlignment="1">
      <alignment vertical="center"/>
    </xf>
    <xf numFmtId="166" fontId="1" fillId="0" borderId="19" xfId="2" applyNumberFormat="1" applyFont="1" applyBorder="1" applyAlignment="1">
      <alignment vertical="center"/>
    </xf>
    <xf numFmtId="166" fontId="1" fillId="0" borderId="1" xfId="2" applyNumberFormat="1" applyFont="1" applyBorder="1" applyAlignment="1">
      <alignment vertical="center"/>
    </xf>
    <xf numFmtId="0" fontId="1" fillId="0" borderId="1" xfId="2" applyFont="1" applyBorder="1" applyAlignment="1">
      <alignment horizontal="center" vertical="center"/>
    </xf>
    <xf numFmtId="0" fontId="1" fillId="0" borderId="28" xfId="2" applyFont="1" applyBorder="1" applyAlignment="1">
      <alignment horizontal="left" vertical="center"/>
    </xf>
    <xf numFmtId="0" fontId="0" fillId="0" borderId="28" xfId="2" applyFont="1" applyBorder="1" applyAlignment="1" applyProtection="1">
      <alignment horizontal="left" vertical="center" wrapText="1"/>
      <protection locked="0"/>
    </xf>
    <xf numFmtId="4" fontId="0" fillId="0" borderId="28" xfId="2" applyNumberFormat="1" applyFont="1" applyBorder="1" applyAlignment="1" applyProtection="1">
      <alignment vertical="center"/>
      <protection locked="0"/>
    </xf>
    <xf numFmtId="167" fontId="0" fillId="0" borderId="28" xfId="2" applyNumberFormat="1" applyFont="1" applyBorder="1" applyAlignment="1" applyProtection="1">
      <alignment vertical="center"/>
      <protection locked="0"/>
    </xf>
    <xf numFmtId="0" fontId="0" fillId="0" borderId="28" xfId="2" applyFont="1" applyBorder="1" applyAlignment="1" applyProtection="1">
      <alignment horizontal="center" vertical="center" wrapText="1"/>
      <protection locked="0"/>
    </xf>
    <xf numFmtId="49" fontId="0" fillId="0" borderId="28" xfId="2" applyNumberFormat="1" applyFont="1" applyBorder="1" applyAlignment="1" applyProtection="1">
      <alignment horizontal="left" vertical="center" wrapText="1"/>
      <protection locked="0"/>
    </xf>
    <xf numFmtId="0" fontId="0" fillId="0" borderId="28" xfId="2" applyFont="1" applyBorder="1" applyAlignment="1" applyProtection="1">
      <alignment horizontal="center" vertical="center"/>
      <protection locked="0"/>
    </xf>
    <xf numFmtId="0" fontId="0" fillId="0" borderId="5" xfId="2" applyFont="1" applyBorder="1" applyAlignment="1" applyProtection="1">
      <alignment vertical="center"/>
      <protection locked="0"/>
    </xf>
    <xf numFmtId="0" fontId="7" fillId="0" borderId="1" xfId="2" applyFont="1" applyAlignment="1"/>
    <xf numFmtId="4" fontId="7" fillId="0" borderId="1" xfId="2" applyNumberFormat="1" applyFont="1" applyAlignment="1">
      <alignment vertical="center"/>
    </xf>
    <xf numFmtId="0" fontId="7" fillId="0" borderId="1" xfId="2" applyFont="1" applyAlignment="1">
      <alignment horizontal="left"/>
    </xf>
    <xf numFmtId="0" fontId="7" fillId="0" borderId="1" xfId="2" applyFont="1" applyAlignment="1">
      <alignment horizontal="center"/>
    </xf>
    <xf numFmtId="166" fontId="7" fillId="0" borderId="19" xfId="2" applyNumberFormat="1" applyFont="1" applyBorder="1" applyAlignment="1"/>
    <xf numFmtId="0" fontId="7" fillId="0" borderId="1" xfId="2" applyFont="1" applyBorder="1" applyAlignment="1"/>
    <xf numFmtId="166" fontId="7" fillId="0" borderId="1" xfId="2" applyNumberFormat="1" applyFont="1" applyBorder="1" applyAlignment="1"/>
    <xf numFmtId="0" fontId="7" fillId="0" borderId="18" xfId="2" applyFont="1" applyBorder="1" applyAlignment="1"/>
    <xf numFmtId="0" fontId="7" fillId="0" borderId="5" xfId="2" applyFont="1" applyBorder="1" applyAlignment="1"/>
    <xf numFmtId="4" fontId="5" fillId="0" borderId="1" xfId="2" applyNumberFormat="1" applyFont="1" applyAlignment="1"/>
    <xf numFmtId="0" fontId="5" fillId="0" borderId="1" xfId="2" applyFont="1" applyAlignment="1">
      <alignment horizontal="left"/>
    </xf>
    <xf numFmtId="4" fontId="30" fillId="0" borderId="1" xfId="2" applyNumberFormat="1" applyFont="1" applyAlignment="1">
      <alignment vertical="center"/>
    </xf>
    <xf numFmtId="166" fontId="29" fillId="0" borderId="17" xfId="2" applyNumberFormat="1" applyFont="1" applyBorder="1" applyAlignment="1"/>
    <xf numFmtId="0" fontId="0" fillId="0" borderId="16" xfId="2" applyFont="1" applyBorder="1" applyAlignment="1">
      <alignment vertical="center"/>
    </xf>
    <xf numFmtId="166" fontId="29" fillId="0" borderId="16" xfId="2" applyNumberFormat="1" applyFont="1" applyBorder="1" applyAlignment="1"/>
    <xf numFmtId="0" fontId="0" fillId="0" borderId="15" xfId="2" applyFont="1" applyBorder="1" applyAlignment="1">
      <alignment vertical="center"/>
    </xf>
    <xf numFmtId="4" fontId="20" fillId="0" borderId="1" xfId="2" applyNumberFormat="1" applyFont="1" applyAlignment="1"/>
    <xf numFmtId="0" fontId="20" fillId="0" borderId="1" xfId="2" applyFont="1" applyAlignment="1">
      <alignment horizontal="left" vertical="center"/>
    </xf>
    <xf numFmtId="0" fontId="0" fillId="0" borderId="1" xfId="2" applyFont="1" applyAlignment="1">
      <alignment horizontal="center" vertical="center" wrapText="1"/>
    </xf>
    <xf numFmtId="0" fontId="15" fillId="0" borderId="22" xfId="2" applyFont="1" applyBorder="1" applyAlignment="1">
      <alignment horizontal="center" vertical="center" wrapText="1"/>
    </xf>
    <xf numFmtId="0" fontId="15" fillId="0" borderId="21" xfId="2" applyFont="1" applyBorder="1" applyAlignment="1">
      <alignment horizontal="center" vertical="center" wrapText="1"/>
    </xf>
    <xf numFmtId="0" fontId="15" fillId="0" borderId="20" xfId="2" applyFont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0" fontId="2" fillId="5" borderId="22" xfId="2" applyFont="1" applyFill="1" applyBorder="1" applyAlignment="1">
      <alignment horizontal="center" vertical="center" wrapText="1"/>
    </xf>
    <xf numFmtId="0" fontId="2" fillId="5" borderId="21" xfId="2" applyFont="1" applyFill="1" applyBorder="1" applyAlignment="1">
      <alignment horizontal="center" vertical="center" wrapText="1"/>
    </xf>
    <xf numFmtId="0" fontId="2" fillId="5" borderId="20" xfId="2" applyFont="1" applyFill="1" applyBorder="1" applyAlignment="1">
      <alignment horizontal="center" vertical="center" wrapText="1"/>
    </xf>
    <xf numFmtId="0" fontId="2" fillId="0" borderId="1" xfId="2" applyFont="1" applyAlignment="1">
      <alignment horizontal="left" vertical="center"/>
    </xf>
    <xf numFmtId="165" fontId="2" fillId="0" borderId="1" xfId="2" applyNumberFormat="1" applyFont="1" applyAlignment="1">
      <alignment horizontal="left" vertical="center"/>
    </xf>
    <xf numFmtId="0" fontId="14" fillId="0" borderId="1" xfId="2" applyFont="1" applyAlignment="1">
      <alignment horizontal="left" vertical="center"/>
    </xf>
    <xf numFmtId="0" fontId="0" fillId="0" borderId="3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4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5" fillId="0" borderId="1" xfId="2" applyFont="1" applyAlignment="1">
      <alignment vertical="center"/>
    </xf>
    <xf numFmtId="0" fontId="5" fillId="0" borderId="6" xfId="2" applyFont="1" applyBorder="1" applyAlignment="1">
      <alignment vertical="center"/>
    </xf>
    <xf numFmtId="4" fontId="5" fillId="0" borderId="24" xfId="2" applyNumberFormat="1" applyFont="1" applyBorder="1" applyAlignment="1">
      <alignment vertical="center"/>
    </xf>
    <xf numFmtId="0" fontId="5" fillId="0" borderId="24" xfId="2" applyFont="1" applyBorder="1" applyAlignment="1">
      <alignment vertical="center"/>
    </xf>
    <xf numFmtId="0" fontId="5" fillId="0" borderId="24" xfId="2" applyFont="1" applyBorder="1" applyAlignment="1">
      <alignment horizontal="left" vertical="center"/>
    </xf>
    <xf numFmtId="0" fontId="5" fillId="0" borderId="1" xfId="2" applyFont="1" applyBorder="1" applyAlignment="1">
      <alignment vertical="center"/>
    </xf>
    <xf numFmtId="0" fontId="5" fillId="0" borderId="5" xfId="2" applyFont="1" applyBorder="1" applyAlignment="1">
      <alignment vertical="center"/>
    </xf>
    <xf numFmtId="0" fontId="6" fillId="0" borderId="1" xfId="2" applyFont="1" applyAlignment="1">
      <alignment vertical="center"/>
    </xf>
    <xf numFmtId="0" fontId="6" fillId="0" borderId="6" xfId="2" applyFont="1" applyBorder="1" applyAlignment="1">
      <alignment vertical="center"/>
    </xf>
    <xf numFmtId="4" fontId="6" fillId="0" borderId="24" xfId="2" applyNumberFormat="1" applyFont="1" applyBorder="1" applyAlignment="1">
      <alignment vertical="center"/>
    </xf>
    <xf numFmtId="0" fontId="6" fillId="0" borderId="24" xfId="2" applyFont="1" applyBorder="1" applyAlignment="1">
      <alignment vertical="center"/>
    </xf>
    <xf numFmtId="0" fontId="6" fillId="0" borderId="24" xfId="2" applyFont="1" applyBorder="1" applyAlignment="1">
      <alignment horizontal="left" vertical="center"/>
    </xf>
    <xf numFmtId="0" fontId="6" fillId="0" borderId="1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4" fontId="20" fillId="0" borderId="1" xfId="2" applyNumberFormat="1" applyFont="1" applyBorder="1" applyAlignment="1">
      <alignment vertical="center"/>
    </xf>
    <xf numFmtId="0" fontId="28" fillId="0" borderId="1" xfId="2" applyFont="1" applyBorder="1" applyAlignment="1">
      <alignment horizontal="left" vertical="center"/>
    </xf>
    <xf numFmtId="0" fontId="0" fillId="5" borderId="6" xfId="2" applyFont="1" applyFill="1" applyBorder="1" applyAlignment="1">
      <alignment vertical="center"/>
    </xf>
    <xf numFmtId="0" fontId="2" fillId="5" borderId="1" xfId="2" applyFont="1" applyFill="1" applyBorder="1" applyAlignment="1">
      <alignment horizontal="right" vertical="center"/>
    </xf>
    <xf numFmtId="0" fontId="0" fillId="5" borderId="1" xfId="2" applyFont="1" applyFill="1" applyBorder="1" applyAlignment="1">
      <alignment vertical="center"/>
    </xf>
    <xf numFmtId="0" fontId="2" fillId="5" borderId="1" xfId="2" applyFont="1" applyFill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165" fontId="2" fillId="0" borderId="1" xfId="2" applyNumberFormat="1" applyFont="1" applyBorder="1" applyAlignment="1">
      <alignment horizontal="left" vertical="center"/>
    </xf>
    <xf numFmtId="0" fontId="14" fillId="0" borderId="1" xfId="2" applyFont="1" applyBorder="1" applyAlignment="1">
      <alignment horizontal="left" vertical="center"/>
    </xf>
    <xf numFmtId="0" fontId="0" fillId="0" borderId="4" xfId="2" applyFont="1" applyBorder="1" applyAlignment="1">
      <alignment vertical="center"/>
    </xf>
    <xf numFmtId="0" fontId="0" fillId="5" borderId="27" xfId="2" applyFont="1" applyFill="1" applyBorder="1" applyAlignment="1">
      <alignment vertical="center"/>
    </xf>
    <xf numFmtId="4" fontId="3" fillId="5" borderId="10" xfId="2" applyNumberFormat="1" applyFont="1" applyFill="1" applyBorder="1" applyAlignment="1">
      <alignment vertical="center"/>
    </xf>
    <xf numFmtId="0" fontId="0" fillId="5" borderId="10" xfId="2" applyFont="1" applyFill="1" applyBorder="1" applyAlignment="1">
      <alignment vertical="center"/>
    </xf>
    <xf numFmtId="0" fontId="3" fillId="5" borderId="10" xfId="2" applyFont="1" applyFill="1" applyBorder="1" applyAlignment="1">
      <alignment horizontal="center" vertical="center"/>
    </xf>
    <xf numFmtId="0" fontId="3" fillId="5" borderId="10" xfId="2" applyFont="1" applyFill="1" applyBorder="1" applyAlignment="1">
      <alignment horizontal="right" vertical="center"/>
    </xf>
    <xf numFmtId="0" fontId="3" fillId="5" borderId="9" xfId="2" applyFont="1" applyFill="1" applyBorder="1" applyAlignment="1">
      <alignment horizontal="left" vertical="center"/>
    </xf>
    <xf numFmtId="4" fontId="1" fillId="0" borderId="1" xfId="2" applyNumberFormat="1" applyFont="1" applyBorder="1" applyAlignment="1">
      <alignment vertical="center"/>
    </xf>
    <xf numFmtId="164" fontId="1" fillId="0" borderId="1" xfId="2" applyNumberFormat="1" applyFont="1" applyBorder="1" applyAlignment="1">
      <alignment horizontal="right" vertical="center"/>
    </xf>
    <xf numFmtId="0" fontId="1" fillId="0" borderId="1" xfId="2" applyFont="1" applyBorder="1" applyAlignment="1">
      <alignment horizontal="left" vertical="center"/>
    </xf>
    <xf numFmtId="0" fontId="1" fillId="0" borderId="1" xfId="2" applyFont="1" applyBorder="1" applyAlignment="1">
      <alignment horizontal="right" vertical="center"/>
    </xf>
    <xf numFmtId="0" fontId="0" fillId="0" borderId="26" xfId="2" applyFont="1" applyBorder="1" applyAlignment="1">
      <alignment vertical="center"/>
    </xf>
    <xf numFmtId="0" fontId="16" fillId="0" borderId="1" xfId="2" applyFont="1" applyBorder="1" applyAlignment="1">
      <alignment horizontal="left" vertical="center"/>
    </xf>
    <xf numFmtId="0" fontId="0" fillId="0" borderId="1" xfId="2" applyFont="1" applyAlignment="1">
      <alignment vertical="center" wrapText="1"/>
    </xf>
    <xf numFmtId="0" fontId="0" fillId="0" borderId="6" xfId="2" applyFont="1" applyBorder="1" applyAlignment="1">
      <alignment vertical="center" wrapText="1"/>
    </xf>
    <xf numFmtId="0" fontId="0" fillId="0" borderId="1" xfId="2" applyFont="1" applyBorder="1" applyAlignment="1">
      <alignment vertical="center" wrapText="1"/>
    </xf>
    <xf numFmtId="0" fontId="0" fillId="0" borderId="5" xfId="2" applyFont="1" applyBorder="1" applyAlignment="1">
      <alignment vertical="center" wrapText="1"/>
    </xf>
    <xf numFmtId="0" fontId="36" fillId="0" borderId="6" xfId="2" applyBorder="1"/>
    <xf numFmtId="0" fontId="36" fillId="0" borderId="1" xfId="2" applyBorder="1"/>
    <xf numFmtId="0" fontId="36" fillId="0" borderId="5" xfId="2" applyBorder="1"/>
    <xf numFmtId="0" fontId="13" fillId="0" borderId="1" xfId="2" applyFont="1" applyAlignment="1">
      <alignment horizontal="left" vertical="center"/>
    </xf>
    <xf numFmtId="0" fontId="36" fillId="0" borderId="4" xfId="2" applyBorder="1"/>
    <xf numFmtId="0" fontId="36" fillId="0" borderId="3" xfId="2" applyBorder="1"/>
    <xf numFmtId="0" fontId="36" fillId="0" borderId="2" xfId="2" applyBorder="1"/>
    <xf numFmtId="0" fontId="36" fillId="2" borderId="1" xfId="2" applyFill="1"/>
    <xf numFmtId="0" fontId="34" fillId="2" borderId="1" xfId="3" applyFill="1" applyProtection="1"/>
    <xf numFmtId="0" fontId="11" fillId="2" borderId="1" xfId="2" applyFont="1" applyFill="1" applyAlignment="1" applyProtection="1">
      <alignment horizontal="left" vertical="center"/>
    </xf>
    <xf numFmtId="0" fontId="10" fillId="2" borderId="1" xfId="2" applyFont="1" applyFill="1" applyAlignment="1" applyProtection="1">
      <alignment vertical="center"/>
    </xf>
    <xf numFmtId="0" fontId="36" fillId="2" borderId="1" xfId="2" applyFill="1" applyProtection="1"/>
    <xf numFmtId="166" fontId="1" fillId="0" borderId="25" xfId="2" applyNumberFormat="1" applyFont="1" applyBorder="1" applyAlignment="1">
      <alignment vertical="center"/>
    </xf>
    <xf numFmtId="166" fontId="1" fillId="0" borderId="24" xfId="2" applyNumberFormat="1" applyFont="1" applyBorder="1" applyAlignment="1">
      <alignment vertical="center"/>
    </xf>
    <xf numFmtId="0" fontId="1" fillId="0" borderId="24" xfId="2" applyFont="1" applyBorder="1" applyAlignment="1">
      <alignment horizontal="center" vertical="center"/>
    </xf>
    <xf numFmtId="167" fontId="31" fillId="0" borderId="28" xfId="2" applyNumberFormat="1" applyFont="1" applyBorder="1" applyAlignment="1" applyProtection="1">
      <alignment vertical="center"/>
      <protection locked="0"/>
    </xf>
    <xf numFmtId="0" fontId="31" fillId="0" borderId="28" xfId="2" applyFont="1" applyBorder="1" applyAlignment="1" applyProtection="1">
      <alignment horizontal="center" vertical="center" wrapText="1"/>
      <protection locked="0"/>
    </xf>
    <xf numFmtId="49" fontId="31" fillId="0" borderId="28" xfId="2" applyNumberFormat="1" applyFont="1" applyBorder="1" applyAlignment="1" applyProtection="1">
      <alignment horizontal="left" vertical="center" wrapText="1"/>
      <protection locked="0"/>
    </xf>
    <xf numFmtId="0" fontId="31" fillId="0" borderId="28" xfId="2" applyFont="1" applyBorder="1" applyAlignment="1" applyProtection="1">
      <alignment horizontal="center" vertical="center"/>
      <protection locked="0"/>
    </xf>
    <xf numFmtId="0" fontId="6" fillId="0" borderId="1" xfId="2" applyFont="1" applyBorder="1" applyAlignment="1">
      <alignment horizontal="left"/>
    </xf>
    <xf numFmtId="0" fontId="37" fillId="0" borderId="1" xfId="2" applyFont="1" applyAlignment="1">
      <alignment vertical="center"/>
    </xf>
    <xf numFmtId="0" fontId="37" fillId="0" borderId="1" xfId="2" applyFont="1" applyAlignment="1">
      <alignment horizontal="left" vertical="center"/>
    </xf>
    <xf numFmtId="0" fontId="37" fillId="0" borderId="19" xfId="2" applyFont="1" applyBorder="1" applyAlignment="1">
      <alignment vertical="center"/>
    </xf>
    <xf numFmtId="0" fontId="37" fillId="0" borderId="1" xfId="2" applyFont="1" applyBorder="1" applyAlignment="1">
      <alignment vertical="center"/>
    </xf>
    <xf numFmtId="0" fontId="37" fillId="0" borderId="18" xfId="2" applyFont="1" applyBorder="1" applyAlignment="1">
      <alignment vertical="center"/>
    </xf>
    <xf numFmtId="0" fontId="37" fillId="0" borderId="5" xfId="2" applyFont="1" applyBorder="1" applyAlignment="1">
      <alignment vertical="center"/>
    </xf>
    <xf numFmtId="167" fontId="37" fillId="0" borderId="1" xfId="2" applyNumberFormat="1" applyFont="1" applyAlignment="1">
      <alignment vertical="center"/>
    </xf>
    <xf numFmtId="0" fontId="37" fillId="0" borderId="1" xfId="2" applyFont="1" applyAlignment="1">
      <alignment horizontal="left" vertical="center" wrapText="1"/>
    </xf>
    <xf numFmtId="0" fontId="38" fillId="0" borderId="1" xfId="2" applyFont="1" applyAlignment="1">
      <alignment vertical="center"/>
    </xf>
    <xf numFmtId="0" fontId="38" fillId="0" borderId="1" xfId="2" applyFont="1" applyAlignment="1">
      <alignment horizontal="left" vertical="center"/>
    </xf>
    <xf numFmtId="0" fontId="38" fillId="0" borderId="19" xfId="2" applyFont="1" applyBorder="1" applyAlignment="1">
      <alignment vertical="center"/>
    </xf>
    <xf numFmtId="0" fontId="38" fillId="0" borderId="1" xfId="2" applyFont="1" applyBorder="1" applyAlignment="1">
      <alignment vertical="center"/>
    </xf>
    <xf numFmtId="0" fontId="38" fillId="0" borderId="18" xfId="2" applyFont="1" applyBorder="1" applyAlignment="1">
      <alignment vertical="center"/>
    </xf>
    <xf numFmtId="0" fontId="38" fillId="0" borderId="5" xfId="2" applyFont="1" applyBorder="1" applyAlignment="1">
      <alignment vertical="center"/>
    </xf>
    <xf numFmtId="0" fontId="38" fillId="0" borderId="1" xfId="2" applyFont="1" applyAlignment="1">
      <alignment horizontal="left" vertical="center" wrapText="1"/>
    </xf>
    <xf numFmtId="0" fontId="0" fillId="0" borderId="5" xfId="0" applyFont="1" applyFill="1" applyBorder="1" applyAlignment="1" applyProtection="1">
      <alignment vertical="center"/>
      <protection locked="0"/>
    </xf>
    <xf numFmtId="0" fontId="31" fillId="0" borderId="28" xfId="0" applyFont="1" applyFill="1" applyBorder="1" applyAlignment="1" applyProtection="1">
      <alignment horizontal="center" vertical="center"/>
      <protection locked="0"/>
    </xf>
    <xf numFmtId="49" fontId="31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28" xfId="0" applyFont="1" applyFill="1" applyBorder="1" applyAlignment="1" applyProtection="1">
      <alignment horizontal="left" vertical="center" wrapText="1"/>
      <protection locked="0"/>
    </xf>
    <xf numFmtId="0" fontId="31" fillId="0" borderId="28" xfId="0" applyFont="1" applyFill="1" applyBorder="1" applyAlignment="1" applyProtection="1">
      <alignment horizontal="center" vertical="center" wrapText="1"/>
      <protection locked="0"/>
    </xf>
    <xf numFmtId="167" fontId="31" fillId="0" borderId="28" xfId="0" applyNumberFormat="1" applyFont="1" applyFill="1" applyBorder="1" applyAlignment="1" applyProtection="1">
      <alignment vertical="center"/>
      <protection locked="0"/>
    </xf>
    <xf numFmtId="4" fontId="31" fillId="0" borderId="28" xfId="0" applyNumberFormat="1" applyFont="1" applyFill="1" applyBorder="1" applyAlignment="1" applyProtection="1">
      <alignment vertical="center"/>
      <protection locked="0"/>
    </xf>
    <xf numFmtId="0" fontId="31" fillId="0" borderId="5" xfId="0" applyFont="1" applyFill="1" applyBorder="1" applyAlignment="1">
      <alignment vertical="center"/>
    </xf>
    <xf numFmtId="0" fontId="31" fillId="0" borderId="28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vertical="center"/>
    </xf>
    <xf numFmtId="166" fontId="1" fillId="0" borderId="1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0" fillId="0" borderId="1" xfId="2" applyFont="1" applyAlignment="1">
      <alignment vertical="center"/>
    </xf>
    <xf numFmtId="0" fontId="36" fillId="0" borderId="1" xfId="2"/>
    <xf numFmtId="0" fontId="0" fillId="0" borderId="1" xfId="2" applyFont="1" applyBorder="1" applyAlignment="1">
      <alignment vertical="center"/>
    </xf>
    <xf numFmtId="0" fontId="15" fillId="0" borderId="1" xfId="2" applyFont="1" applyAlignment="1">
      <alignment horizontal="left" vertical="center"/>
    </xf>
    <xf numFmtId="0" fontId="27" fillId="2" borderId="1" xfId="3" applyFont="1" applyFill="1" applyAlignment="1" applyProtection="1">
      <alignment vertical="center"/>
    </xf>
    <xf numFmtId="0" fontId="15" fillId="0" borderId="1" xfId="2" applyFont="1" applyBorder="1" applyAlignment="1">
      <alignment horizontal="left" vertical="center"/>
    </xf>
    <xf numFmtId="0" fontId="7" fillId="0" borderId="0" xfId="0" applyFont="1" applyFill="1" applyAlignment="1"/>
    <xf numFmtId="4" fontId="6" fillId="0" borderId="0" xfId="0" applyNumberFormat="1" applyFont="1" applyFill="1" applyAlignment="1"/>
    <xf numFmtId="0" fontId="0" fillId="0" borderId="6" xfId="2" applyFont="1" applyBorder="1" applyAlignment="1" applyProtection="1">
      <alignment vertical="center"/>
      <protection locked="0"/>
    </xf>
    <xf numFmtId="0" fontId="7" fillId="0" borderId="6" xfId="2" applyFont="1" applyBorder="1" applyAlignment="1"/>
    <xf numFmtId="0" fontId="5" fillId="0" borderId="1" xfId="2" applyFont="1" applyBorder="1" applyAlignment="1">
      <alignment horizontal="left"/>
    </xf>
    <xf numFmtId="0" fontId="20" fillId="0" borderId="1" xfId="2" applyFont="1" applyBorder="1" applyAlignment="1">
      <alignment horizontal="left" vertical="center"/>
    </xf>
    <xf numFmtId="0" fontId="0" fillId="0" borderId="6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/>
    </xf>
    <xf numFmtId="0" fontId="20" fillId="5" borderId="1" xfId="2" applyFont="1" applyFill="1" applyBorder="1" applyAlignment="1">
      <alignment horizontal="left" vertical="center"/>
    </xf>
    <xf numFmtId="0" fontId="15" fillId="0" borderId="28" xfId="2" applyFont="1" applyBorder="1" applyAlignment="1">
      <alignment horizontal="center" vertical="center"/>
    </xf>
    <xf numFmtId="0" fontId="0" fillId="0" borderId="28" xfId="2" applyFont="1" applyBorder="1" applyAlignment="1">
      <alignment vertical="center"/>
    </xf>
    <xf numFmtId="0" fontId="6" fillId="0" borderId="1" xfId="2" applyFont="1" applyBorder="1" applyAlignment="1">
      <alignment horizontal="left" vertical="center"/>
    </xf>
    <xf numFmtId="0" fontId="5" fillId="0" borderId="1" xfId="2" applyFont="1" applyBorder="1" applyAlignment="1">
      <alignment horizontal="left" vertical="center"/>
    </xf>
    <xf numFmtId="0" fontId="0" fillId="0" borderId="25" xfId="2" applyFont="1" applyBorder="1" applyAlignment="1">
      <alignment vertical="center"/>
    </xf>
    <xf numFmtId="0" fontId="0" fillId="0" borderId="24" xfId="2" applyFont="1" applyBorder="1" applyAlignment="1">
      <alignment vertical="center"/>
    </xf>
    <xf numFmtId="0" fontId="41" fillId="0" borderId="24" xfId="2" applyFont="1" applyBorder="1" applyAlignment="1">
      <alignment horizontal="left" vertical="center"/>
    </xf>
    <xf numFmtId="0" fontId="41" fillId="0" borderId="23" xfId="2" applyFont="1" applyBorder="1" applyAlignment="1">
      <alignment horizontal="left" vertical="center"/>
    </xf>
    <xf numFmtId="0" fontId="36" fillId="0" borderId="19" xfId="2" applyBorder="1"/>
    <xf numFmtId="0" fontId="36" fillId="0" borderId="18" xfId="2" applyBorder="1"/>
    <xf numFmtId="0" fontId="0" fillId="0" borderId="17" xfId="2" applyFont="1" applyBorder="1" applyAlignment="1">
      <alignment vertical="center"/>
    </xf>
    <xf numFmtId="0" fontId="42" fillId="0" borderId="15" xfId="2" applyFont="1" applyBorder="1" applyAlignment="1">
      <alignment horizontal="left" vertical="center"/>
    </xf>
    <xf numFmtId="164" fontId="1" fillId="0" borderId="1" xfId="2" applyNumberFormat="1" applyFont="1" applyBorder="1" applyAlignment="1">
      <alignment vertical="center"/>
    </xf>
    <xf numFmtId="0" fontId="43" fillId="0" borderId="1" xfId="2" applyFont="1" applyBorder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top"/>
    </xf>
    <xf numFmtId="0" fontId="12" fillId="2" borderId="1" xfId="3" applyFont="1" applyFill="1" applyAlignment="1" applyProtection="1">
      <alignment vertical="center"/>
    </xf>
    <xf numFmtId="4" fontId="0" fillId="0" borderId="0" xfId="0" applyNumberFormat="1"/>
    <xf numFmtId="0" fontId="8" fillId="0" borderId="1" xfId="2" applyFont="1" applyAlignment="1">
      <alignment vertical="center"/>
    </xf>
    <xf numFmtId="0" fontId="8" fillId="0" borderId="1" xfId="2" applyFont="1" applyAlignment="1">
      <alignment horizontal="left" vertical="center"/>
    </xf>
    <xf numFmtId="0" fontId="8" fillId="0" borderId="25" xfId="2" applyFont="1" applyBorder="1" applyAlignment="1">
      <alignment vertical="center"/>
    </xf>
    <xf numFmtId="0" fontId="8" fillId="0" borderId="24" xfId="2" applyFont="1" applyBorder="1" applyAlignment="1">
      <alignment vertical="center"/>
    </xf>
    <xf numFmtId="0" fontId="8" fillId="0" borderId="23" xfId="2" applyFont="1" applyBorder="1" applyAlignment="1">
      <alignment vertical="center"/>
    </xf>
    <xf numFmtId="0" fontId="8" fillId="0" borderId="5" xfId="2" applyFont="1" applyBorder="1" applyAlignment="1">
      <alignment vertical="center"/>
    </xf>
    <xf numFmtId="167" fontId="8" fillId="0" borderId="1" xfId="2" applyNumberFormat="1" applyFont="1" applyAlignment="1">
      <alignment vertical="center"/>
    </xf>
    <xf numFmtId="0" fontId="8" fillId="0" borderId="1" xfId="2" applyFont="1" applyAlignment="1">
      <alignment horizontal="left" vertical="center" wrapText="1"/>
    </xf>
    <xf numFmtId="0" fontId="32" fillId="0" borderId="1" xfId="2" applyFont="1" applyAlignment="1">
      <alignment horizontal="left" vertical="center"/>
    </xf>
    <xf numFmtId="0" fontId="33" fillId="0" borderId="1" xfId="2" applyFont="1" applyAlignment="1">
      <alignment vertical="center" wrapText="1"/>
    </xf>
    <xf numFmtId="0" fontId="8" fillId="0" borderId="19" xfId="2" applyFont="1" applyBorder="1" applyAlignment="1">
      <alignment vertical="center"/>
    </xf>
    <xf numFmtId="0" fontId="8" fillId="0" borderId="1" xfId="2" applyFont="1" applyBorder="1" applyAlignment="1">
      <alignment vertical="center"/>
    </xf>
    <xf numFmtId="0" fontId="8" fillId="0" borderId="18" xfId="2" applyFont="1" applyBorder="1" applyAlignment="1">
      <alignment vertical="center"/>
    </xf>
    <xf numFmtId="4" fontId="6" fillId="0" borderId="1" xfId="2" applyNumberFormat="1" applyFont="1" applyAlignment="1"/>
    <xf numFmtId="0" fontId="6" fillId="0" borderId="1" xfId="2" applyFont="1" applyAlignment="1">
      <alignment horizontal="left"/>
    </xf>
    <xf numFmtId="0" fontId="0" fillId="0" borderId="0" xfId="0" applyFont="1" applyAlignment="1">
      <alignment vertical="center"/>
    </xf>
    <xf numFmtId="0" fontId="0" fillId="0" borderId="1" xfId="2" applyFont="1" applyAlignment="1">
      <alignment vertical="center"/>
    </xf>
    <xf numFmtId="0" fontId="36" fillId="0" borderId="1" xfId="2"/>
    <xf numFmtId="0" fontId="0" fillId="0" borderId="1" xfId="2" applyFont="1" applyBorder="1" applyAlignment="1">
      <alignment vertical="center"/>
    </xf>
    <xf numFmtId="0" fontId="0" fillId="5" borderId="1" xfId="2" applyFont="1" applyFill="1" applyBorder="1" applyAlignment="1">
      <alignment vertical="center"/>
    </xf>
    <xf numFmtId="4" fontId="0" fillId="0" borderId="28" xfId="2" applyNumberFormat="1" applyFont="1" applyBorder="1" applyAlignment="1" applyProtection="1">
      <alignment vertical="center"/>
      <protection locked="0"/>
    </xf>
    <xf numFmtId="0" fontId="0" fillId="0" borderId="28" xfId="2" applyFont="1" applyBorder="1" applyAlignment="1" applyProtection="1">
      <alignment horizontal="left" vertical="center" wrapText="1"/>
      <protection locked="0"/>
    </xf>
    <xf numFmtId="166" fontId="44" fillId="0" borderId="25" xfId="2" applyNumberFormat="1" applyFont="1" applyBorder="1" applyAlignment="1">
      <alignment vertical="center"/>
    </xf>
    <xf numFmtId="166" fontId="44" fillId="0" borderId="24" xfId="2" applyNumberFormat="1" applyFont="1" applyBorder="1" applyAlignment="1">
      <alignment vertical="center"/>
    </xf>
    <xf numFmtId="0" fontId="44" fillId="0" borderId="24" xfId="2" applyFont="1" applyBorder="1" applyAlignment="1">
      <alignment horizontal="center" vertical="center"/>
    </xf>
    <xf numFmtId="0" fontId="44" fillId="0" borderId="28" xfId="2" applyFont="1" applyBorder="1" applyAlignment="1">
      <alignment horizontal="left" vertical="center"/>
    </xf>
    <xf numFmtId="166" fontId="44" fillId="0" borderId="19" xfId="2" applyNumberFormat="1" applyFont="1" applyBorder="1" applyAlignment="1">
      <alignment vertical="center"/>
    </xf>
    <xf numFmtId="166" fontId="44" fillId="0" borderId="1" xfId="2" applyNumberFormat="1" applyFont="1" applyBorder="1" applyAlignment="1">
      <alignment vertical="center"/>
    </xf>
    <xf numFmtId="0" fontId="44" fillId="0" borderId="1" xfId="2" applyFont="1" applyBorder="1" applyAlignment="1">
      <alignment horizontal="center" vertical="center"/>
    </xf>
    <xf numFmtId="0" fontId="45" fillId="0" borderId="1" xfId="2" applyFont="1" applyAlignment="1"/>
    <xf numFmtId="4" fontId="45" fillId="0" borderId="1" xfId="2" applyNumberFormat="1" applyFont="1" applyAlignment="1">
      <alignment vertical="center"/>
    </xf>
    <xf numFmtId="0" fontId="45" fillId="0" borderId="1" xfId="2" applyFont="1" applyAlignment="1">
      <alignment horizontal="left"/>
    </xf>
    <xf numFmtId="0" fontId="45" fillId="0" borderId="1" xfId="2" applyFont="1" applyAlignment="1">
      <alignment horizontal="center"/>
    </xf>
    <xf numFmtId="166" fontId="45" fillId="0" borderId="19" xfId="2" applyNumberFormat="1" applyFont="1" applyBorder="1" applyAlignment="1"/>
    <xf numFmtId="0" fontId="45" fillId="0" borderId="1" xfId="2" applyFont="1" applyBorder="1" applyAlignment="1"/>
    <xf numFmtId="166" fontId="45" fillId="0" borderId="1" xfId="2" applyNumberFormat="1" applyFont="1" applyBorder="1" applyAlignment="1"/>
    <xf numFmtId="0" fontId="45" fillId="0" borderId="18" xfId="2" applyFont="1" applyBorder="1" applyAlignment="1"/>
    <xf numFmtId="0" fontId="45" fillId="0" borderId="5" xfId="2" applyFont="1" applyBorder="1" applyAlignment="1"/>
    <xf numFmtId="4" fontId="46" fillId="0" borderId="1" xfId="2" applyNumberFormat="1" applyFont="1" applyBorder="1" applyAlignment="1"/>
    <xf numFmtId="0" fontId="46" fillId="0" borderId="1" xfId="2" applyFont="1" applyBorder="1" applyAlignment="1">
      <alignment horizontal="left"/>
    </xf>
    <xf numFmtId="0" fontId="45" fillId="0" borderId="1" xfId="2" applyFont="1" applyBorder="1" applyAlignment="1">
      <alignment horizontal="left"/>
    </xf>
    <xf numFmtId="4" fontId="47" fillId="0" borderId="1" xfId="2" applyNumberFormat="1" applyFont="1" applyAlignment="1"/>
    <xf numFmtId="0" fontId="47" fillId="0" borderId="1" xfId="2" applyFont="1" applyAlignment="1">
      <alignment horizontal="left"/>
    </xf>
    <xf numFmtId="4" fontId="48" fillId="0" borderId="1" xfId="2" applyNumberFormat="1" applyFont="1" applyAlignment="1">
      <alignment vertical="center"/>
    </xf>
    <xf numFmtId="166" fontId="49" fillId="0" borderId="17" xfId="2" applyNumberFormat="1" applyFont="1" applyBorder="1" applyAlignment="1"/>
    <xf numFmtId="166" fontId="49" fillId="0" borderId="16" xfId="2" applyNumberFormat="1" applyFont="1" applyBorder="1" applyAlignment="1"/>
    <xf numFmtId="4" fontId="50" fillId="0" borderId="1" xfId="2" applyNumberFormat="1" applyFont="1" applyAlignment="1"/>
    <xf numFmtId="0" fontId="50" fillId="0" borderId="1" xfId="2" applyFont="1" applyAlignment="1">
      <alignment horizontal="left" vertical="center"/>
    </xf>
    <xf numFmtId="0" fontId="51" fillId="0" borderId="22" xfId="2" applyFont="1" applyBorder="1" applyAlignment="1">
      <alignment horizontal="center" vertical="center" wrapText="1"/>
    </xf>
    <xf numFmtId="0" fontId="51" fillId="0" borderId="21" xfId="2" applyFont="1" applyBorder="1" applyAlignment="1">
      <alignment horizontal="center" vertical="center" wrapText="1"/>
    </xf>
    <xf numFmtId="0" fontId="51" fillId="0" borderId="20" xfId="2" applyFont="1" applyBorder="1" applyAlignment="1">
      <alignment horizontal="center" vertical="center" wrapText="1"/>
    </xf>
    <xf numFmtId="0" fontId="52" fillId="5" borderId="22" xfId="2" applyFont="1" applyFill="1" applyBorder="1" applyAlignment="1">
      <alignment horizontal="center" vertical="center" wrapText="1"/>
    </xf>
    <xf numFmtId="0" fontId="52" fillId="5" borderId="21" xfId="2" applyFont="1" applyFill="1" applyBorder="1" applyAlignment="1">
      <alignment horizontal="center" vertical="center" wrapText="1"/>
    </xf>
    <xf numFmtId="0" fontId="53" fillId="5" borderId="21" xfId="2" applyFont="1" applyFill="1" applyBorder="1" applyAlignment="1">
      <alignment horizontal="center" vertical="center" wrapText="1"/>
    </xf>
    <xf numFmtId="0" fontId="52" fillId="5" borderId="20" xfId="2" applyFont="1" applyFill="1" applyBorder="1" applyAlignment="1">
      <alignment horizontal="center" vertical="center" wrapText="1"/>
    </xf>
    <xf numFmtId="0" fontId="52" fillId="0" borderId="1" xfId="2" applyFont="1" applyAlignment="1">
      <alignment horizontal="left" vertical="center"/>
    </xf>
    <xf numFmtId="0" fontId="51" fillId="0" borderId="1" xfId="2" applyFont="1" applyAlignment="1">
      <alignment horizontal="left" vertical="center"/>
    </xf>
    <xf numFmtId="165" fontId="52" fillId="0" borderId="1" xfId="2" applyNumberFormat="1" applyFont="1" applyAlignment="1">
      <alignment horizontal="left" vertical="center"/>
    </xf>
    <xf numFmtId="0" fontId="55" fillId="0" borderId="1" xfId="2" applyFont="1" applyAlignment="1">
      <alignment horizontal="left" vertical="center"/>
    </xf>
    <xf numFmtId="0" fontId="46" fillId="0" borderId="1" xfId="2" applyFont="1" applyAlignment="1">
      <alignment vertical="center"/>
    </xf>
    <xf numFmtId="0" fontId="46" fillId="0" borderId="6" xfId="2" applyFont="1" applyBorder="1" applyAlignment="1">
      <alignment vertical="center"/>
    </xf>
    <xf numFmtId="4" fontId="46" fillId="0" borderId="24" xfId="2" applyNumberFormat="1" applyFont="1" applyBorder="1" applyAlignment="1">
      <alignment vertical="center"/>
    </xf>
    <xf numFmtId="0" fontId="46" fillId="0" borderId="24" xfId="2" applyFont="1" applyBorder="1" applyAlignment="1">
      <alignment vertical="center"/>
    </xf>
    <xf numFmtId="0" fontId="46" fillId="0" borderId="24" xfId="2" applyFont="1" applyBorder="1" applyAlignment="1">
      <alignment horizontal="left" vertical="center"/>
    </xf>
    <xf numFmtId="0" fontId="46" fillId="0" borderId="1" xfId="2" applyFont="1" applyBorder="1" applyAlignment="1">
      <alignment vertical="center"/>
    </xf>
    <xf numFmtId="0" fontId="46" fillId="0" borderId="5" xfId="2" applyFont="1" applyBorder="1" applyAlignment="1">
      <alignment vertical="center"/>
    </xf>
    <xf numFmtId="0" fontId="47" fillId="0" borderId="1" xfId="2" applyFont="1" applyAlignment="1">
      <alignment vertical="center"/>
    </xf>
    <xf numFmtId="0" fontId="47" fillId="0" borderId="6" xfId="2" applyFont="1" applyBorder="1" applyAlignment="1">
      <alignment vertical="center"/>
    </xf>
    <xf numFmtId="4" fontId="47" fillId="0" borderId="24" xfId="2" applyNumberFormat="1" applyFont="1" applyBorder="1" applyAlignment="1">
      <alignment vertical="center"/>
    </xf>
    <xf numFmtId="0" fontId="47" fillId="0" borderId="24" xfId="2" applyFont="1" applyBorder="1" applyAlignment="1">
      <alignment vertical="center"/>
    </xf>
    <xf numFmtId="0" fontId="47" fillId="0" borderId="24" xfId="2" applyFont="1" applyBorder="1" applyAlignment="1">
      <alignment horizontal="left" vertical="center"/>
    </xf>
    <xf numFmtId="0" fontId="47" fillId="0" borderId="1" xfId="2" applyFont="1" applyBorder="1" applyAlignment="1">
      <alignment vertical="center"/>
    </xf>
    <xf numFmtId="0" fontId="47" fillId="0" borderId="5" xfId="2" applyFont="1" applyBorder="1" applyAlignment="1">
      <alignment vertical="center"/>
    </xf>
    <xf numFmtId="4" fontId="50" fillId="0" borderId="1" xfId="2" applyNumberFormat="1" applyFont="1" applyBorder="1" applyAlignment="1">
      <alignment vertical="center"/>
    </xf>
    <xf numFmtId="0" fontId="56" fillId="0" borderId="1" xfId="2" applyFont="1" applyBorder="1" applyAlignment="1">
      <alignment horizontal="left" vertical="center"/>
    </xf>
    <xf numFmtId="0" fontId="52" fillId="5" borderId="1" xfId="2" applyFont="1" applyFill="1" applyBorder="1" applyAlignment="1">
      <alignment horizontal="right" vertical="center"/>
    </xf>
    <xf numFmtId="0" fontId="52" fillId="5" borderId="1" xfId="2" applyFont="1" applyFill="1" applyBorder="1" applyAlignment="1">
      <alignment horizontal="left" vertical="center"/>
    </xf>
    <xf numFmtId="0" fontId="52" fillId="0" borderId="1" xfId="2" applyFont="1" applyBorder="1" applyAlignment="1">
      <alignment horizontal="left" vertical="center"/>
    </xf>
    <xf numFmtId="0" fontId="51" fillId="0" borderId="1" xfId="2" applyFont="1" applyBorder="1" applyAlignment="1">
      <alignment horizontal="left" vertical="center"/>
    </xf>
    <xf numFmtId="165" fontId="52" fillId="0" borderId="1" xfId="2" applyNumberFormat="1" applyFont="1" applyBorder="1" applyAlignment="1">
      <alignment horizontal="left" vertical="center"/>
    </xf>
    <xf numFmtId="0" fontId="55" fillId="0" borderId="1" xfId="2" applyFont="1" applyBorder="1" applyAlignment="1">
      <alignment horizontal="left" vertical="center"/>
    </xf>
    <xf numFmtId="4" fontId="54" fillId="5" borderId="10" xfId="2" applyNumberFormat="1" applyFont="1" applyFill="1" applyBorder="1" applyAlignment="1">
      <alignment vertical="center"/>
    </xf>
    <xf numFmtId="0" fontId="54" fillId="5" borderId="10" xfId="2" applyFont="1" applyFill="1" applyBorder="1" applyAlignment="1">
      <alignment horizontal="center" vertical="center"/>
    </xf>
    <xf numFmtId="0" fontId="54" fillId="5" borderId="10" xfId="2" applyFont="1" applyFill="1" applyBorder="1" applyAlignment="1">
      <alignment horizontal="right" vertical="center"/>
    </xf>
    <xf numFmtId="0" fontId="54" fillId="5" borderId="9" xfId="2" applyFont="1" applyFill="1" applyBorder="1" applyAlignment="1">
      <alignment horizontal="left" vertical="center"/>
    </xf>
    <xf numFmtId="4" fontId="44" fillId="0" borderId="1" xfId="2" applyNumberFormat="1" applyFont="1" applyBorder="1" applyAlignment="1">
      <alignment vertical="center"/>
    </xf>
    <xf numFmtId="164" fontId="44" fillId="0" borderId="1" xfId="2" applyNumberFormat="1" applyFont="1" applyBorder="1" applyAlignment="1">
      <alignment horizontal="right" vertical="center"/>
    </xf>
    <xf numFmtId="0" fontId="44" fillId="0" borderId="1" xfId="2" applyFont="1" applyBorder="1" applyAlignment="1">
      <alignment horizontal="left" vertical="center"/>
    </xf>
    <xf numFmtId="0" fontId="44" fillId="0" borderId="1" xfId="2" applyFont="1" applyBorder="1" applyAlignment="1">
      <alignment horizontal="right" vertical="center"/>
    </xf>
    <xf numFmtId="0" fontId="57" fillId="0" borderId="1" xfId="2" applyFont="1" applyBorder="1" applyAlignment="1">
      <alignment horizontal="left" vertical="center"/>
    </xf>
    <xf numFmtId="0" fontId="58" fillId="0" borderId="1" xfId="2" applyFont="1" applyAlignment="1">
      <alignment horizontal="left" vertical="center"/>
    </xf>
    <xf numFmtId="0" fontId="59" fillId="2" borderId="1" xfId="5" applyFill="1" applyProtection="1"/>
    <xf numFmtId="0" fontId="60" fillId="2" borderId="1" xfId="5" applyFont="1" applyFill="1" applyAlignment="1" applyProtection="1">
      <alignment vertical="center"/>
    </xf>
    <xf numFmtId="0" fontId="61" fillId="2" borderId="1" xfId="2" applyFont="1" applyFill="1" applyAlignment="1" applyProtection="1">
      <alignment horizontal="left" vertical="center"/>
    </xf>
    <xf numFmtId="0" fontId="62" fillId="2" borderId="1" xfId="2" applyFont="1" applyFill="1" applyAlignment="1" applyProtection="1">
      <alignment vertical="center"/>
    </xf>
    <xf numFmtId="0" fontId="63" fillId="0" borderId="1" xfId="2" applyFont="1" applyBorder="1" applyAlignment="1">
      <alignment horizontal="center" vertical="center"/>
    </xf>
    <xf numFmtId="0" fontId="63" fillId="0" borderId="28" xfId="2" applyFont="1" applyBorder="1" applyAlignment="1">
      <alignment horizontal="left" vertical="center"/>
    </xf>
    <xf numFmtId="0" fontId="63" fillId="0" borderId="5" xfId="2" applyFont="1" applyBorder="1" applyAlignment="1">
      <alignment vertical="center"/>
    </xf>
    <xf numFmtId="0" fontId="63" fillId="0" borderId="28" xfId="2" applyFont="1" applyBorder="1" applyAlignment="1" applyProtection="1">
      <alignment horizontal="left" vertical="center" wrapText="1"/>
      <protection locked="0"/>
    </xf>
    <xf numFmtId="4" fontId="63" fillId="0" borderId="28" xfId="2" applyNumberFormat="1" applyFont="1" applyBorder="1" applyAlignment="1" applyProtection="1">
      <alignment vertical="center"/>
      <protection locked="0"/>
    </xf>
    <xf numFmtId="167" fontId="63" fillId="0" borderId="28" xfId="2" applyNumberFormat="1" applyFont="1" applyBorder="1" applyAlignment="1" applyProtection="1">
      <alignment vertical="center"/>
      <protection locked="0"/>
    </xf>
    <xf numFmtId="0" fontId="63" fillId="0" borderId="28" xfId="2" applyFont="1" applyBorder="1" applyAlignment="1" applyProtection="1">
      <alignment horizontal="center" vertical="center" wrapText="1"/>
      <protection locked="0"/>
    </xf>
    <xf numFmtId="49" fontId="63" fillId="0" borderId="28" xfId="2" applyNumberFormat="1" applyFont="1" applyBorder="1" applyAlignment="1" applyProtection="1">
      <alignment horizontal="left" vertical="center" wrapText="1"/>
      <protection locked="0"/>
    </xf>
    <xf numFmtId="0" fontId="63" fillId="0" borderId="28" xfId="2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6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horizontal="left" vertical="center"/>
    </xf>
    <xf numFmtId="0" fontId="15" fillId="0" borderId="1" xfId="2" applyFont="1" applyAlignment="1">
      <alignment horizontal="left" vertical="center" wrapText="1"/>
    </xf>
    <xf numFmtId="0" fontId="15" fillId="0" borderId="1" xfId="2" applyFont="1" applyAlignment="1">
      <alignment horizontal="left" vertical="center"/>
    </xf>
    <xf numFmtId="0" fontId="3" fillId="0" borderId="1" xfId="2" applyFont="1" applyAlignment="1">
      <alignment horizontal="left" vertical="center" wrapText="1"/>
    </xf>
    <xf numFmtId="0" fontId="0" fillId="0" borderId="1" xfId="2" applyFont="1" applyAlignment="1">
      <alignment vertical="center"/>
    </xf>
    <xf numFmtId="0" fontId="27" fillId="2" borderId="1" xfId="3" applyFont="1" applyFill="1" applyAlignment="1" applyProtection="1">
      <alignment vertical="center"/>
    </xf>
    <xf numFmtId="0" fontId="13" fillId="3" borderId="1" xfId="2" applyFont="1" applyFill="1" applyAlignment="1">
      <alignment horizontal="center" vertical="center"/>
    </xf>
    <xf numFmtId="0" fontId="36" fillId="0" borderId="1" xfId="2"/>
    <xf numFmtId="0" fontId="15" fillId="0" borderId="1" xfId="2" applyFont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0" fontId="0" fillId="0" borderId="1" xfId="2" applyFont="1" applyBorder="1" applyAlignment="1">
      <alignment vertical="center"/>
    </xf>
    <xf numFmtId="0" fontId="51" fillId="0" borderId="1" xfId="2" applyFont="1" applyAlignment="1">
      <alignment horizontal="left" vertical="center" wrapText="1"/>
    </xf>
    <xf numFmtId="0" fontId="51" fillId="0" borderId="1" xfId="2" applyFont="1" applyAlignment="1">
      <alignment horizontal="left" vertical="center"/>
    </xf>
    <xf numFmtId="0" fontId="54" fillId="0" borderId="1" xfId="2" applyFont="1" applyAlignment="1">
      <alignment horizontal="left" vertical="center" wrapText="1"/>
    </xf>
    <xf numFmtId="0" fontId="60" fillId="2" borderId="1" xfId="5" applyFont="1" applyFill="1" applyAlignment="1" applyProtection="1">
      <alignment vertical="center"/>
    </xf>
    <xf numFmtId="0" fontId="58" fillId="3" borderId="1" xfId="2" applyFont="1" applyFill="1" applyAlignment="1">
      <alignment horizontal="center" vertical="center"/>
    </xf>
    <xf numFmtId="0" fontId="51" fillId="0" borderId="1" xfId="2" applyFont="1" applyBorder="1" applyAlignment="1">
      <alignment horizontal="left" vertical="center" wrapText="1"/>
    </xf>
    <xf numFmtId="0" fontId="51" fillId="0" borderId="1" xfId="2" applyFont="1" applyBorder="1" applyAlignment="1">
      <alignment horizontal="left" vertical="center"/>
    </xf>
    <xf numFmtId="0" fontId="54" fillId="0" borderId="1" xfId="2" applyFont="1" applyBorder="1" applyAlignment="1">
      <alignment horizontal="left" vertical="center" wrapText="1"/>
    </xf>
    <xf numFmtId="0" fontId="52" fillId="0" borderId="1" xfId="2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7" fillId="2" borderId="0" xfId="1" applyFont="1" applyFill="1" applyAlignment="1" applyProtection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12" fillId="2" borderId="1" xfId="3" applyFont="1" applyFill="1" applyAlignment="1" applyProtection="1">
      <alignment horizontal="center" vertical="center"/>
    </xf>
    <xf numFmtId="0" fontId="0" fillId="0" borderId="28" xfId="2" applyFont="1" applyBorder="1" applyAlignment="1" applyProtection="1">
      <alignment horizontal="left" vertical="center" wrapText="1"/>
      <protection locked="0"/>
    </xf>
    <xf numFmtId="4" fontId="0" fillId="0" borderId="28" xfId="2" applyNumberFormat="1" applyFont="1" applyBorder="1" applyAlignment="1" applyProtection="1">
      <alignment vertical="center"/>
      <protection locked="0"/>
    </xf>
    <xf numFmtId="4" fontId="20" fillId="0" borderId="16" xfId="2" applyNumberFormat="1" applyFont="1" applyBorder="1" applyAlignment="1"/>
    <xf numFmtId="4" fontId="3" fillId="0" borderId="16" xfId="2" applyNumberFormat="1" applyFont="1" applyBorder="1" applyAlignment="1">
      <alignment vertical="center"/>
    </xf>
    <xf numFmtId="4" fontId="5" fillId="0" borderId="1" xfId="2" applyNumberFormat="1" applyFont="1" applyBorder="1" applyAlignment="1"/>
    <xf numFmtId="4" fontId="5" fillId="0" borderId="1" xfId="2" applyNumberFormat="1" applyFont="1" applyBorder="1" applyAlignment="1">
      <alignment vertical="center"/>
    </xf>
    <xf numFmtId="4" fontId="6" fillId="0" borderId="24" xfId="2" applyNumberFormat="1" applyFont="1" applyBorder="1" applyAlignment="1"/>
    <xf numFmtId="4" fontId="6" fillId="0" borderId="24" xfId="2" applyNumberFormat="1" applyFont="1" applyBorder="1" applyAlignment="1">
      <alignment vertical="center"/>
    </xf>
    <xf numFmtId="4" fontId="6" fillId="0" borderId="21" xfId="2" applyNumberFormat="1" applyFont="1" applyBorder="1" applyAlignment="1"/>
    <xf numFmtId="4" fontId="6" fillId="0" borderId="21" xfId="2" applyNumberFormat="1" applyFont="1" applyBorder="1" applyAlignment="1">
      <alignment vertical="center"/>
    </xf>
    <xf numFmtId="4" fontId="5" fillId="0" borderId="21" xfId="2" applyNumberFormat="1" applyFont="1" applyBorder="1" applyAlignment="1"/>
    <xf numFmtId="4" fontId="5" fillId="0" borderId="21" xfId="2" applyNumberFormat="1" applyFont="1" applyBorder="1" applyAlignment="1">
      <alignment vertical="center"/>
    </xf>
    <xf numFmtId="4" fontId="5" fillId="0" borderId="16" xfId="2" applyNumberFormat="1" applyFont="1" applyBorder="1" applyAlignment="1"/>
    <xf numFmtId="4" fontId="5" fillId="0" borderId="16" xfId="2" applyNumberFormat="1" applyFont="1" applyBorder="1" applyAlignment="1">
      <alignment vertical="center"/>
    </xf>
    <xf numFmtId="0" fontId="31" fillId="0" borderId="28" xfId="2" applyFont="1" applyBorder="1" applyAlignment="1" applyProtection="1">
      <alignment horizontal="left" vertical="center" wrapText="1"/>
      <protection locked="0"/>
    </xf>
    <xf numFmtId="4" fontId="31" fillId="0" borderId="28" xfId="2" applyNumberFormat="1" applyFont="1" applyBorder="1" applyAlignment="1" applyProtection="1">
      <alignment vertical="center"/>
      <protection locked="0"/>
    </xf>
    <xf numFmtId="165" fontId="2" fillId="0" borderId="1" xfId="2" applyNumberFormat="1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0" fontId="2" fillId="5" borderId="21" xfId="2" applyFont="1" applyFill="1" applyBorder="1" applyAlignment="1">
      <alignment horizontal="center" vertical="center" wrapText="1"/>
    </xf>
    <xf numFmtId="0" fontId="2" fillId="5" borderId="22" xfId="2" applyFont="1" applyFill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vertical="center"/>
    </xf>
    <xf numFmtId="4" fontId="6" fillId="0" borderId="1" xfId="2" applyNumberFormat="1" applyFont="1" applyBorder="1" applyAlignment="1">
      <alignment vertical="center"/>
    </xf>
    <xf numFmtId="0" fontId="6" fillId="0" borderId="1" xfId="2" applyFont="1" applyBorder="1" applyAlignment="1">
      <alignment vertical="center"/>
    </xf>
    <xf numFmtId="4" fontId="28" fillId="0" borderId="1" xfId="2" applyNumberFormat="1" applyFont="1" applyBorder="1" applyAlignment="1">
      <alignment vertical="center"/>
    </xf>
    <xf numFmtId="4" fontId="40" fillId="0" borderId="1" xfId="2" applyNumberFormat="1" applyFont="1" applyBorder="1" applyAlignment="1">
      <alignment vertical="center"/>
    </xf>
    <xf numFmtId="4" fontId="20" fillId="5" borderId="1" xfId="2" applyNumberFormat="1" applyFont="1" applyFill="1" applyBorder="1" applyAlignment="1">
      <alignment vertical="center"/>
    </xf>
    <xf numFmtId="0" fontId="14" fillId="0" borderId="1" xfId="2" applyFont="1" applyBorder="1" applyAlignment="1">
      <alignment horizontal="left" vertical="center"/>
    </xf>
    <xf numFmtId="0" fontId="2" fillId="5" borderId="1" xfId="2" applyFont="1" applyFill="1" applyBorder="1" applyAlignment="1">
      <alignment horizontal="center" vertical="center"/>
    </xf>
    <xf numFmtId="0" fontId="0" fillId="5" borderId="1" xfId="2" applyFont="1" applyFill="1" applyBorder="1" applyAlignment="1">
      <alignment vertical="center"/>
    </xf>
    <xf numFmtId="4" fontId="20" fillId="0" borderId="1" xfId="2" applyNumberFormat="1" applyFont="1" applyBorder="1" applyAlignment="1">
      <alignment vertical="center"/>
    </xf>
    <xf numFmtId="4" fontId="1" fillId="0" borderId="1" xfId="2" applyNumberFormat="1" applyFont="1" applyBorder="1" applyAlignment="1">
      <alignment vertical="center"/>
    </xf>
    <xf numFmtId="4" fontId="3" fillId="5" borderId="10" xfId="2" applyNumberFormat="1" applyFont="1" applyFill="1" applyBorder="1" applyAlignment="1">
      <alignment vertical="center"/>
    </xf>
    <xf numFmtId="4" fontId="3" fillId="5" borderId="11" xfId="2" applyNumberFormat="1" applyFont="1" applyFill="1" applyBorder="1" applyAlignment="1">
      <alignment vertical="center"/>
    </xf>
    <xf numFmtId="4" fontId="10" fillId="0" borderId="1" xfId="2" applyNumberFormat="1" applyFont="1" applyBorder="1" applyAlignment="1">
      <alignment vertical="center"/>
    </xf>
    <xf numFmtId="4" fontId="16" fillId="0" borderId="1" xfId="2" applyNumberFormat="1" applyFont="1" applyBorder="1" applyAlignment="1">
      <alignment vertical="center"/>
    </xf>
    <xf numFmtId="0" fontId="13" fillId="0" borderId="1" xfId="2" applyFont="1" applyAlignment="1">
      <alignment horizontal="center" vertical="center"/>
    </xf>
    <xf numFmtId="0" fontId="13" fillId="0" borderId="1" xfId="2" applyFont="1" applyAlignment="1">
      <alignment horizontal="left" vertical="center"/>
    </xf>
    <xf numFmtId="0" fontId="3" fillId="0" borderId="1" xfId="2" applyFont="1" applyBorder="1" applyAlignment="1">
      <alignment horizontal="left" vertical="top" wrapText="1"/>
    </xf>
  </cellXfs>
  <cellStyles count="6">
    <cellStyle name="Hypertextový odkaz" xfId="1" builtinId="8"/>
    <cellStyle name="Hypertextový odkaz 2" xfId="3"/>
    <cellStyle name="Hypertextový odkaz 3" xfId="4"/>
    <cellStyle name="Hypertextový odkaz 4" xfId="5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AL%20rozpo&#269;ty%20ostatn&#237;/09052018%20-%20VALDICE-modernizace%20tepeln&#65533;&#65533;ho%20hospod&#65533;&#65533;&#65533;&#65533;stv&#65533;&#65533;%20-%20E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AL%20rozpo&#269;ty%20ostatn&#237;/Valdice%20-%20Modernizace%20tepeln&#233;ho%20hospod&#225;&#345;stv&#237;(2)-SO03%20K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01 - Hlavní kotelna obj..."/>
      <sheetName val="SO02 - Prádelna obj. 29"/>
      <sheetName val="SO03 - Kulturní dům obj. 36"/>
      <sheetName val="SO04 - Kuchyně obj. 41"/>
      <sheetName val="VON - Vedlejší rozpočtové..."/>
      <sheetName val="Pokyny pro vyplnění"/>
    </sheetNames>
    <sheetDataSet>
      <sheetData sheetId="0">
        <row r="6">
          <cell r="K6" t="str">
            <v>VALDICE-modernizace tepelného hospodářství - EED</v>
          </cell>
        </row>
        <row r="8">
          <cell r="AN8" t="str">
            <v>10. 5. 2018</v>
          </cell>
        </row>
        <row r="13">
          <cell r="AN13">
            <v>0</v>
          </cell>
        </row>
        <row r="14">
          <cell r="E14" t="str">
            <v xml:space="preserve"> </v>
          </cell>
          <cell r="AN14">
            <v>0</v>
          </cell>
        </row>
        <row r="16">
          <cell r="AN16">
            <v>0</v>
          </cell>
        </row>
        <row r="17">
          <cell r="E17" t="str">
            <v xml:space="preserve"> </v>
          </cell>
          <cell r="AN17">
            <v>0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</sheetNames>
    <sheetDataSet>
      <sheetData sheetId="0">
        <row r="6">
          <cell r="K6" t="str">
            <v>Modernizace tepelného hospodářství</v>
          </cell>
        </row>
        <row r="8">
          <cell r="AN8" t="str">
            <v>10. 5. 2018</v>
          </cell>
        </row>
        <row r="10">
          <cell r="AN10">
            <v>0</v>
          </cell>
        </row>
        <row r="11">
          <cell r="E11" t="str">
            <v xml:space="preserve"> </v>
          </cell>
          <cell r="AN11">
            <v>0</v>
          </cell>
        </row>
        <row r="13">
          <cell r="AN13">
            <v>0</v>
          </cell>
        </row>
        <row r="14">
          <cell r="E14" t="str">
            <v xml:space="preserve"> </v>
          </cell>
          <cell r="AN14">
            <v>0</v>
          </cell>
        </row>
        <row r="16">
          <cell r="AN16">
            <v>0</v>
          </cell>
        </row>
        <row r="17">
          <cell r="E17" t="str">
            <v xml:space="preserve"> </v>
          </cell>
          <cell r="AN17">
            <v>0</v>
          </cell>
        </row>
        <row r="19">
          <cell r="AN19">
            <v>0</v>
          </cell>
        </row>
        <row r="20">
          <cell r="E20" t="str">
            <v xml:space="preserve"> </v>
          </cell>
          <cell r="AN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tabSelected="1" topLeftCell="H1" workbookViewId="0">
      <pane ySplit="1" topLeftCell="A2" activePane="bottomLeft" state="frozen"/>
      <selection pane="bottomLeft" activeCell="AN54" sqref="AN54:AP54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7" width="2.6640625" customWidth="1"/>
    <col min="8" max="8" width="7" customWidth="1"/>
    <col min="9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 x14ac:dyDescent="0.3">
      <c r="AR2" s="496" t="s">
        <v>8</v>
      </c>
      <c r="AS2" s="497"/>
      <c r="AT2" s="497"/>
      <c r="AU2" s="497"/>
      <c r="AV2" s="497"/>
      <c r="AW2" s="497"/>
      <c r="AX2" s="497"/>
      <c r="AY2" s="497"/>
      <c r="AZ2" s="497"/>
      <c r="BA2" s="497"/>
      <c r="BB2" s="497"/>
      <c r="BC2" s="497"/>
      <c r="BD2" s="497"/>
      <c r="BE2" s="497"/>
      <c r="BS2" s="20" t="s">
        <v>9</v>
      </c>
      <c r="BT2" s="20" t="s">
        <v>10</v>
      </c>
    </row>
    <row r="3" spans="1:74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 x14ac:dyDescent="0.3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S4" s="20" t="s">
        <v>14</v>
      </c>
    </row>
    <row r="5" spans="1:74" ht="14.45" customHeight="1" x14ac:dyDescent="0.3">
      <c r="B5" s="24"/>
      <c r="C5" s="25"/>
      <c r="D5" s="29" t="s">
        <v>15</v>
      </c>
      <c r="E5" s="25"/>
      <c r="F5" s="25"/>
      <c r="G5" s="25"/>
      <c r="H5" s="25"/>
      <c r="I5" s="25"/>
      <c r="J5" s="25"/>
      <c r="K5" s="467" t="s">
        <v>16</v>
      </c>
      <c r="L5" s="468"/>
      <c r="M5" s="468"/>
      <c r="N5" s="468"/>
      <c r="O5" s="468"/>
      <c r="P5" s="468"/>
      <c r="Q5" s="468"/>
      <c r="R5" s="468"/>
      <c r="S5" s="468"/>
      <c r="T5" s="468"/>
      <c r="U5" s="468"/>
      <c r="V5" s="468"/>
      <c r="W5" s="468"/>
      <c r="X5" s="468"/>
      <c r="Y5" s="468"/>
      <c r="Z5" s="468"/>
      <c r="AA5" s="468"/>
      <c r="AB5" s="468"/>
      <c r="AC5" s="468"/>
      <c r="AD5" s="468"/>
      <c r="AE5" s="468"/>
      <c r="AF5" s="468"/>
      <c r="AG5" s="468"/>
      <c r="AH5" s="468"/>
      <c r="AI5" s="468"/>
      <c r="AJ5" s="468"/>
      <c r="AK5" s="468"/>
      <c r="AL5" s="468"/>
      <c r="AM5" s="468"/>
      <c r="AN5" s="468"/>
      <c r="AO5" s="468"/>
      <c r="AP5" s="25"/>
      <c r="AQ5" s="27"/>
      <c r="BS5" s="20" t="s">
        <v>9</v>
      </c>
    </row>
    <row r="6" spans="1:74" ht="36.950000000000003" customHeight="1" x14ac:dyDescent="0.3">
      <c r="B6" s="24"/>
      <c r="C6" s="25"/>
      <c r="D6" s="31" t="s">
        <v>17</v>
      </c>
      <c r="E6" s="25"/>
      <c r="F6" s="25"/>
      <c r="G6" s="25"/>
      <c r="H6" s="25"/>
      <c r="I6" s="25"/>
      <c r="J6" s="25"/>
      <c r="K6" s="469" t="s">
        <v>18</v>
      </c>
      <c r="L6" s="468"/>
      <c r="M6" s="468"/>
      <c r="N6" s="468"/>
      <c r="O6" s="468"/>
      <c r="P6" s="468"/>
      <c r="Q6" s="468"/>
      <c r="R6" s="468"/>
      <c r="S6" s="468"/>
      <c r="T6" s="468"/>
      <c r="U6" s="468"/>
      <c r="V6" s="468"/>
      <c r="W6" s="468"/>
      <c r="X6" s="468"/>
      <c r="Y6" s="468"/>
      <c r="Z6" s="468"/>
      <c r="AA6" s="468"/>
      <c r="AB6" s="468"/>
      <c r="AC6" s="468"/>
      <c r="AD6" s="468"/>
      <c r="AE6" s="468"/>
      <c r="AF6" s="468"/>
      <c r="AG6" s="468"/>
      <c r="AH6" s="468"/>
      <c r="AI6" s="468"/>
      <c r="AJ6" s="468"/>
      <c r="AK6" s="468"/>
      <c r="AL6" s="468"/>
      <c r="AM6" s="468"/>
      <c r="AN6" s="468"/>
      <c r="AO6" s="468"/>
      <c r="AP6" s="25"/>
      <c r="AQ6" s="27"/>
      <c r="BS6" s="20" t="s">
        <v>9</v>
      </c>
    </row>
    <row r="7" spans="1:74" ht="14.45" customHeight="1" x14ac:dyDescent="0.3">
      <c r="B7" s="24"/>
      <c r="C7" s="25"/>
      <c r="D7" s="32" t="s">
        <v>19</v>
      </c>
      <c r="E7" s="25"/>
      <c r="F7" s="25"/>
      <c r="G7" s="25"/>
      <c r="H7" s="25"/>
      <c r="I7" s="25"/>
      <c r="J7" s="25"/>
      <c r="K7" s="30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5</v>
      </c>
      <c r="AO7" s="25"/>
      <c r="AP7" s="25"/>
      <c r="AQ7" s="27"/>
      <c r="BS7" s="20" t="s">
        <v>9</v>
      </c>
    </row>
    <row r="8" spans="1:74" ht="14.45" customHeight="1" x14ac:dyDescent="0.3">
      <c r="B8" s="24"/>
      <c r="C8" s="25"/>
      <c r="D8" s="32" t="s">
        <v>21</v>
      </c>
      <c r="E8" s="185"/>
      <c r="F8" s="185"/>
      <c r="G8" s="185"/>
      <c r="H8" s="186" t="s">
        <v>779</v>
      </c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7" t="s">
        <v>23</v>
      </c>
      <c r="AL8" s="185"/>
      <c r="AM8" s="185"/>
      <c r="AN8" s="186" t="s">
        <v>773</v>
      </c>
      <c r="AO8" s="25"/>
      <c r="AP8" s="25"/>
      <c r="AQ8" s="27"/>
      <c r="BS8" s="20" t="s">
        <v>9</v>
      </c>
    </row>
    <row r="9" spans="1:74" ht="14.45" customHeight="1" x14ac:dyDescent="0.3">
      <c r="B9" s="24"/>
      <c r="C9" s="25"/>
      <c r="D9" s="25"/>
      <c r="E9" s="185"/>
      <c r="F9" s="185"/>
      <c r="G9" s="185"/>
      <c r="H9" s="185"/>
      <c r="I9" s="185"/>
      <c r="J9" s="185"/>
      <c r="K9" s="188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25"/>
      <c r="AP9" s="25"/>
      <c r="AQ9" s="27"/>
      <c r="BS9" s="20" t="s">
        <v>9</v>
      </c>
    </row>
    <row r="10" spans="1:74" ht="14.45" customHeight="1" x14ac:dyDescent="0.3">
      <c r="B10" s="24"/>
      <c r="C10" s="25"/>
      <c r="D10" s="32" t="s">
        <v>24</v>
      </c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7" t="s">
        <v>25</v>
      </c>
      <c r="AL10" s="185"/>
      <c r="AM10" s="185"/>
      <c r="AN10" s="186" t="s">
        <v>774</v>
      </c>
      <c r="AO10" s="25"/>
      <c r="AP10" s="25"/>
      <c r="AQ10" s="27"/>
      <c r="BS10" s="20" t="s">
        <v>9</v>
      </c>
    </row>
    <row r="11" spans="1:74" ht="18.399999999999999" customHeight="1" x14ac:dyDescent="0.3">
      <c r="B11" s="24"/>
      <c r="C11" s="25"/>
      <c r="D11" s="25"/>
      <c r="E11" s="186" t="s">
        <v>775</v>
      </c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7" t="s">
        <v>26</v>
      </c>
      <c r="AL11" s="185"/>
      <c r="AM11" s="185"/>
      <c r="AN11" s="186" t="s">
        <v>5</v>
      </c>
      <c r="AO11" s="25"/>
      <c r="AP11" s="25"/>
      <c r="AQ11" s="27"/>
      <c r="BS11" s="20" t="s">
        <v>9</v>
      </c>
    </row>
    <row r="12" spans="1:74" ht="6.95" customHeight="1" x14ac:dyDescent="0.3">
      <c r="B12" s="24"/>
      <c r="C12" s="25"/>
      <c r="D12" s="2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  <c r="AK12" s="185"/>
      <c r="AL12" s="185"/>
      <c r="AM12" s="185"/>
      <c r="AN12" s="185"/>
      <c r="AO12" s="25"/>
      <c r="AP12" s="25"/>
      <c r="AQ12" s="27"/>
      <c r="BS12" s="20" t="s">
        <v>9</v>
      </c>
    </row>
    <row r="13" spans="1:74" ht="14.45" customHeight="1" x14ac:dyDescent="0.3">
      <c r="B13" s="24"/>
      <c r="C13" s="25"/>
      <c r="D13" s="32" t="s">
        <v>27</v>
      </c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  <c r="AB13" s="185"/>
      <c r="AC13" s="185"/>
      <c r="AD13" s="185"/>
      <c r="AE13" s="185"/>
      <c r="AF13" s="185"/>
      <c r="AG13" s="185"/>
      <c r="AH13" s="185"/>
      <c r="AI13" s="185"/>
      <c r="AJ13" s="185"/>
      <c r="AK13" s="187" t="s">
        <v>25</v>
      </c>
      <c r="AL13" s="185"/>
      <c r="AM13" s="185"/>
      <c r="AN13" s="186" t="s">
        <v>5</v>
      </c>
      <c r="AO13" s="25"/>
      <c r="AP13" s="25"/>
      <c r="AQ13" s="27"/>
      <c r="BS13" s="20" t="s">
        <v>9</v>
      </c>
    </row>
    <row r="14" spans="1:74" ht="15" x14ac:dyDescent="0.3">
      <c r="B14" s="24"/>
      <c r="C14" s="25"/>
      <c r="D14" s="25"/>
      <c r="E14" s="186" t="s">
        <v>22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187" t="s">
        <v>26</v>
      </c>
      <c r="AL14" s="185"/>
      <c r="AM14" s="185"/>
      <c r="AN14" s="186" t="s">
        <v>5</v>
      </c>
      <c r="AO14" s="25"/>
      <c r="AP14" s="25"/>
      <c r="AQ14" s="27"/>
      <c r="BS14" s="20" t="s">
        <v>9</v>
      </c>
    </row>
    <row r="15" spans="1:74" ht="6.95" customHeight="1" x14ac:dyDescent="0.3">
      <c r="B15" s="24"/>
      <c r="C15" s="25"/>
      <c r="D15" s="2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  <c r="AJ15" s="185"/>
      <c r="AK15" s="185"/>
      <c r="AL15" s="185"/>
      <c r="AM15" s="185"/>
      <c r="AN15" s="185"/>
      <c r="AO15" s="25"/>
      <c r="AP15" s="25"/>
      <c r="AQ15" s="27"/>
      <c r="BS15" s="20" t="s">
        <v>6</v>
      </c>
    </row>
    <row r="16" spans="1:74" ht="14.45" customHeight="1" x14ac:dyDescent="0.3">
      <c r="B16" s="24"/>
      <c r="C16" s="25"/>
      <c r="D16" s="32" t="s">
        <v>28</v>
      </c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7" t="s">
        <v>25</v>
      </c>
      <c r="AL16" s="185"/>
      <c r="AM16" s="185"/>
      <c r="AN16" s="186" t="s">
        <v>776</v>
      </c>
      <c r="AO16" s="25"/>
      <c r="AP16" s="25"/>
      <c r="AQ16" s="27"/>
      <c r="BS16" s="20" t="s">
        <v>6</v>
      </c>
    </row>
    <row r="17" spans="2:71" ht="18.399999999999999" customHeight="1" x14ac:dyDescent="0.3">
      <c r="B17" s="24"/>
      <c r="C17" s="25"/>
      <c r="D17" s="25"/>
      <c r="E17" s="186" t="s">
        <v>777</v>
      </c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  <c r="AB17" s="185"/>
      <c r="AC17" s="185"/>
      <c r="AD17" s="185"/>
      <c r="AE17" s="185"/>
      <c r="AF17" s="185"/>
      <c r="AG17" s="185"/>
      <c r="AH17" s="185"/>
      <c r="AI17" s="185"/>
      <c r="AJ17" s="185"/>
      <c r="AK17" s="187" t="s">
        <v>26</v>
      </c>
      <c r="AL17" s="185"/>
      <c r="AM17" s="185"/>
      <c r="AN17" s="186" t="s">
        <v>778</v>
      </c>
      <c r="AO17" s="25"/>
      <c r="AP17" s="25"/>
      <c r="AQ17" s="27"/>
      <c r="BS17" s="20" t="s">
        <v>29</v>
      </c>
    </row>
    <row r="18" spans="2:71" ht="6.95" customHeight="1" x14ac:dyDescent="0.3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S18" s="20" t="s">
        <v>9</v>
      </c>
    </row>
    <row r="19" spans="2:71" ht="14.45" customHeight="1" x14ac:dyDescent="0.3">
      <c r="B19" s="24"/>
      <c r="C19" s="25"/>
      <c r="D19" s="32" t="s">
        <v>30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S19" s="20" t="s">
        <v>9</v>
      </c>
    </row>
    <row r="20" spans="2:71" ht="57" customHeight="1" x14ac:dyDescent="0.3">
      <c r="B20" s="24"/>
      <c r="C20" s="25"/>
      <c r="D20" s="25"/>
      <c r="E20" s="470" t="s">
        <v>31</v>
      </c>
      <c r="F20" s="470"/>
      <c r="G20" s="470"/>
      <c r="H20" s="470"/>
      <c r="I20" s="470"/>
      <c r="J20" s="470"/>
      <c r="K20" s="470"/>
      <c r="L20" s="470"/>
      <c r="M20" s="470"/>
      <c r="N20" s="470"/>
      <c r="O20" s="470"/>
      <c r="P20" s="470"/>
      <c r="Q20" s="470"/>
      <c r="R20" s="470"/>
      <c r="S20" s="470"/>
      <c r="T20" s="470"/>
      <c r="U20" s="470"/>
      <c r="V20" s="470"/>
      <c r="W20" s="470"/>
      <c r="X20" s="470"/>
      <c r="Y20" s="470"/>
      <c r="Z20" s="470"/>
      <c r="AA20" s="470"/>
      <c r="AB20" s="470"/>
      <c r="AC20" s="470"/>
      <c r="AD20" s="470"/>
      <c r="AE20" s="470"/>
      <c r="AF20" s="470"/>
      <c r="AG20" s="470"/>
      <c r="AH20" s="470"/>
      <c r="AI20" s="470"/>
      <c r="AJ20" s="470"/>
      <c r="AK20" s="470"/>
      <c r="AL20" s="470"/>
      <c r="AM20" s="470"/>
      <c r="AN20" s="470"/>
      <c r="AO20" s="25"/>
      <c r="AP20" s="25"/>
      <c r="AQ20" s="27"/>
      <c r="BS20" s="20" t="s">
        <v>6</v>
      </c>
    </row>
    <row r="21" spans="2:71" ht="6.95" customHeight="1" x14ac:dyDescent="0.3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</row>
    <row r="22" spans="2:71" ht="6.95" customHeight="1" x14ac:dyDescent="0.3">
      <c r="B22" s="24"/>
      <c r="C22" s="25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5"/>
      <c r="AQ22" s="27"/>
    </row>
    <row r="23" spans="2:71" s="1" customFormat="1" ht="25.9" customHeight="1" x14ac:dyDescent="0.3">
      <c r="B23" s="34"/>
      <c r="C23" s="35"/>
      <c r="D23" s="36" t="s">
        <v>32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471">
        <f>ROUND(AG51,2)</f>
        <v>0</v>
      </c>
      <c r="AL23" s="472"/>
      <c r="AM23" s="472"/>
      <c r="AN23" s="472"/>
      <c r="AO23" s="472"/>
      <c r="AP23" s="35"/>
      <c r="AQ23" s="38"/>
    </row>
    <row r="24" spans="2:71" s="1" customFormat="1" ht="6.95" customHeight="1" x14ac:dyDescent="0.3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</row>
    <row r="25" spans="2:71" s="1" customForma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473" t="s">
        <v>33</v>
      </c>
      <c r="M25" s="473"/>
      <c r="N25" s="473"/>
      <c r="O25" s="473"/>
      <c r="P25" s="35"/>
      <c r="Q25" s="35"/>
      <c r="R25" s="35"/>
      <c r="S25" s="35"/>
      <c r="T25" s="35"/>
      <c r="U25" s="35"/>
      <c r="V25" s="35"/>
      <c r="W25" s="473" t="s">
        <v>34</v>
      </c>
      <c r="X25" s="473"/>
      <c r="Y25" s="473"/>
      <c r="Z25" s="473"/>
      <c r="AA25" s="473"/>
      <c r="AB25" s="473"/>
      <c r="AC25" s="473"/>
      <c r="AD25" s="473"/>
      <c r="AE25" s="473"/>
      <c r="AF25" s="35"/>
      <c r="AG25" s="35"/>
      <c r="AH25" s="35"/>
      <c r="AI25" s="35"/>
      <c r="AJ25" s="35"/>
      <c r="AK25" s="473" t="s">
        <v>35</v>
      </c>
      <c r="AL25" s="473"/>
      <c r="AM25" s="473"/>
      <c r="AN25" s="473"/>
      <c r="AO25" s="473"/>
      <c r="AP25" s="35"/>
      <c r="AQ25" s="38"/>
    </row>
    <row r="26" spans="2:71" s="2" customFormat="1" ht="14.45" customHeight="1" x14ac:dyDescent="0.3">
      <c r="B26" s="40"/>
      <c r="C26" s="41"/>
      <c r="D26" s="42" t="s">
        <v>36</v>
      </c>
      <c r="E26" s="41"/>
      <c r="F26" s="42" t="s">
        <v>37</v>
      </c>
      <c r="G26" s="41"/>
      <c r="H26" s="41"/>
      <c r="I26" s="41"/>
      <c r="J26" s="41"/>
      <c r="K26" s="41"/>
      <c r="L26" s="474">
        <v>0.21</v>
      </c>
      <c r="M26" s="475"/>
      <c r="N26" s="475"/>
      <c r="O26" s="475"/>
      <c r="P26" s="41"/>
      <c r="Q26" s="41"/>
      <c r="R26" s="41"/>
      <c r="S26" s="41"/>
      <c r="T26" s="41"/>
      <c r="U26" s="41"/>
      <c r="V26" s="41"/>
      <c r="W26" s="476">
        <f>AK23</f>
        <v>0</v>
      </c>
      <c r="X26" s="475"/>
      <c r="Y26" s="475"/>
      <c r="Z26" s="475"/>
      <c r="AA26" s="475"/>
      <c r="AB26" s="475"/>
      <c r="AC26" s="475"/>
      <c r="AD26" s="475"/>
      <c r="AE26" s="475"/>
      <c r="AF26" s="41"/>
      <c r="AG26" s="41"/>
      <c r="AH26" s="41"/>
      <c r="AI26" s="41"/>
      <c r="AJ26" s="41"/>
      <c r="AK26" s="476">
        <f>W26*0.21</f>
        <v>0</v>
      </c>
      <c r="AL26" s="475"/>
      <c r="AM26" s="475"/>
      <c r="AN26" s="475"/>
      <c r="AO26" s="475"/>
      <c r="AP26" s="41"/>
      <c r="AQ26" s="43"/>
    </row>
    <row r="27" spans="2:71" s="2" customFormat="1" ht="14.45" customHeight="1" x14ac:dyDescent="0.3">
      <c r="B27" s="40"/>
      <c r="C27" s="41"/>
      <c r="D27" s="41"/>
      <c r="E27" s="41"/>
      <c r="F27" s="42" t="s">
        <v>38</v>
      </c>
      <c r="G27" s="41"/>
      <c r="H27" s="41"/>
      <c r="I27" s="41"/>
      <c r="J27" s="41"/>
      <c r="K27" s="41"/>
      <c r="L27" s="474">
        <v>0.15</v>
      </c>
      <c r="M27" s="475"/>
      <c r="N27" s="475"/>
      <c r="O27" s="475"/>
      <c r="P27" s="41"/>
      <c r="Q27" s="41"/>
      <c r="R27" s="41"/>
      <c r="S27" s="41"/>
      <c r="T27" s="41"/>
      <c r="U27" s="41"/>
      <c r="V27" s="41"/>
      <c r="W27" s="476">
        <v>0</v>
      </c>
      <c r="X27" s="475"/>
      <c r="Y27" s="475"/>
      <c r="Z27" s="475"/>
      <c r="AA27" s="475"/>
      <c r="AB27" s="475"/>
      <c r="AC27" s="475"/>
      <c r="AD27" s="475"/>
      <c r="AE27" s="475"/>
      <c r="AF27" s="41"/>
      <c r="AG27" s="41"/>
      <c r="AH27" s="41"/>
      <c r="AI27" s="41"/>
      <c r="AJ27" s="41"/>
      <c r="AK27" s="476">
        <v>0</v>
      </c>
      <c r="AL27" s="475"/>
      <c r="AM27" s="475"/>
      <c r="AN27" s="475"/>
      <c r="AO27" s="475"/>
      <c r="AP27" s="41"/>
      <c r="AQ27" s="43"/>
    </row>
    <row r="28" spans="2:71" s="2" customFormat="1" ht="14.45" hidden="1" customHeight="1" x14ac:dyDescent="0.3">
      <c r="B28" s="40"/>
      <c r="C28" s="41"/>
      <c r="D28" s="41"/>
      <c r="E28" s="41"/>
      <c r="F28" s="42" t="s">
        <v>39</v>
      </c>
      <c r="G28" s="41"/>
      <c r="H28" s="41"/>
      <c r="I28" s="41"/>
      <c r="J28" s="41"/>
      <c r="K28" s="41"/>
      <c r="L28" s="474">
        <v>0.21</v>
      </c>
      <c r="M28" s="475"/>
      <c r="N28" s="475"/>
      <c r="O28" s="475"/>
      <c r="P28" s="41"/>
      <c r="Q28" s="41"/>
      <c r="R28" s="41"/>
      <c r="S28" s="41"/>
      <c r="T28" s="41"/>
      <c r="U28" s="41"/>
      <c r="V28" s="41"/>
      <c r="W28" s="476" t="e">
        <f>ROUND(BB51,2)</f>
        <v>#REF!</v>
      </c>
      <c r="X28" s="475"/>
      <c r="Y28" s="475"/>
      <c r="Z28" s="475"/>
      <c r="AA28" s="475"/>
      <c r="AB28" s="475"/>
      <c r="AC28" s="475"/>
      <c r="AD28" s="475"/>
      <c r="AE28" s="475"/>
      <c r="AF28" s="41"/>
      <c r="AG28" s="41"/>
      <c r="AH28" s="41"/>
      <c r="AI28" s="41"/>
      <c r="AJ28" s="41"/>
      <c r="AK28" s="476">
        <v>0</v>
      </c>
      <c r="AL28" s="475"/>
      <c r="AM28" s="475"/>
      <c r="AN28" s="475"/>
      <c r="AO28" s="475"/>
      <c r="AP28" s="41"/>
      <c r="AQ28" s="43"/>
    </row>
    <row r="29" spans="2:71" s="2" customFormat="1" ht="14.45" hidden="1" customHeight="1" x14ac:dyDescent="0.3">
      <c r="B29" s="40"/>
      <c r="C29" s="41"/>
      <c r="D29" s="41"/>
      <c r="E29" s="41"/>
      <c r="F29" s="42" t="s">
        <v>40</v>
      </c>
      <c r="G29" s="41"/>
      <c r="H29" s="41"/>
      <c r="I29" s="41"/>
      <c r="J29" s="41"/>
      <c r="K29" s="41"/>
      <c r="L29" s="474">
        <v>0.15</v>
      </c>
      <c r="M29" s="475"/>
      <c r="N29" s="475"/>
      <c r="O29" s="475"/>
      <c r="P29" s="41"/>
      <c r="Q29" s="41"/>
      <c r="R29" s="41"/>
      <c r="S29" s="41"/>
      <c r="T29" s="41"/>
      <c r="U29" s="41"/>
      <c r="V29" s="41"/>
      <c r="W29" s="476" t="e">
        <f>ROUND(BC51,2)</f>
        <v>#REF!</v>
      </c>
      <c r="X29" s="475"/>
      <c r="Y29" s="475"/>
      <c r="Z29" s="475"/>
      <c r="AA29" s="475"/>
      <c r="AB29" s="475"/>
      <c r="AC29" s="475"/>
      <c r="AD29" s="475"/>
      <c r="AE29" s="475"/>
      <c r="AF29" s="41"/>
      <c r="AG29" s="41"/>
      <c r="AH29" s="41"/>
      <c r="AI29" s="41"/>
      <c r="AJ29" s="41"/>
      <c r="AK29" s="476">
        <v>0</v>
      </c>
      <c r="AL29" s="475"/>
      <c r="AM29" s="475"/>
      <c r="AN29" s="475"/>
      <c r="AO29" s="475"/>
      <c r="AP29" s="41"/>
      <c r="AQ29" s="43"/>
    </row>
    <row r="30" spans="2:71" s="2" customFormat="1" ht="14.45" hidden="1" customHeight="1" x14ac:dyDescent="0.3">
      <c r="B30" s="40"/>
      <c r="C30" s="41"/>
      <c r="D30" s="41"/>
      <c r="E30" s="41"/>
      <c r="F30" s="42" t="s">
        <v>41</v>
      </c>
      <c r="G30" s="41"/>
      <c r="H30" s="41"/>
      <c r="I30" s="41"/>
      <c r="J30" s="41"/>
      <c r="K30" s="41"/>
      <c r="L30" s="474">
        <v>0</v>
      </c>
      <c r="M30" s="475"/>
      <c r="N30" s="475"/>
      <c r="O30" s="475"/>
      <c r="P30" s="41"/>
      <c r="Q30" s="41"/>
      <c r="R30" s="41"/>
      <c r="S30" s="41"/>
      <c r="T30" s="41"/>
      <c r="U30" s="41"/>
      <c r="V30" s="41"/>
      <c r="W30" s="476" t="e">
        <f>ROUND(BD51,2)</f>
        <v>#REF!</v>
      </c>
      <c r="X30" s="475"/>
      <c r="Y30" s="475"/>
      <c r="Z30" s="475"/>
      <c r="AA30" s="475"/>
      <c r="AB30" s="475"/>
      <c r="AC30" s="475"/>
      <c r="AD30" s="475"/>
      <c r="AE30" s="475"/>
      <c r="AF30" s="41"/>
      <c r="AG30" s="41"/>
      <c r="AH30" s="41"/>
      <c r="AI30" s="41"/>
      <c r="AJ30" s="41"/>
      <c r="AK30" s="476">
        <v>0</v>
      </c>
      <c r="AL30" s="475"/>
      <c r="AM30" s="475"/>
      <c r="AN30" s="475"/>
      <c r="AO30" s="475"/>
      <c r="AP30" s="41"/>
      <c r="AQ30" s="43"/>
    </row>
    <row r="31" spans="2:71" s="1" customFormat="1" ht="6.95" customHeigh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</row>
    <row r="32" spans="2:71" s="1" customFormat="1" ht="25.9" customHeight="1" x14ac:dyDescent="0.3">
      <c r="B32" s="34"/>
      <c r="C32" s="44"/>
      <c r="D32" s="45" t="s">
        <v>42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43</v>
      </c>
      <c r="U32" s="46"/>
      <c r="V32" s="46"/>
      <c r="W32" s="46"/>
      <c r="X32" s="477" t="s">
        <v>44</v>
      </c>
      <c r="Y32" s="478"/>
      <c r="Z32" s="478"/>
      <c r="AA32" s="478"/>
      <c r="AB32" s="478"/>
      <c r="AC32" s="46"/>
      <c r="AD32" s="46"/>
      <c r="AE32" s="46"/>
      <c r="AF32" s="46"/>
      <c r="AG32" s="46"/>
      <c r="AH32" s="46"/>
      <c r="AI32" s="46"/>
      <c r="AJ32" s="46"/>
      <c r="AK32" s="479">
        <f>SUM(AK23:AK30)</f>
        <v>0</v>
      </c>
      <c r="AL32" s="478"/>
      <c r="AM32" s="478"/>
      <c r="AN32" s="478"/>
      <c r="AO32" s="480"/>
      <c r="AP32" s="44"/>
      <c r="AQ32" s="48"/>
    </row>
    <row r="33" spans="2:56" s="1" customFormat="1" ht="6.95" customHeight="1" x14ac:dyDescent="0.3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 x14ac:dyDescent="0.3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 x14ac:dyDescent="0.3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 x14ac:dyDescent="0.3">
      <c r="B39" s="34"/>
      <c r="C39" s="54" t="s">
        <v>45</v>
      </c>
      <c r="AR39" s="34"/>
    </row>
    <row r="40" spans="2:56" s="1" customFormat="1" ht="6.95" customHeight="1" x14ac:dyDescent="0.3">
      <c r="B40" s="34"/>
      <c r="AR40" s="34"/>
    </row>
    <row r="41" spans="2:56" s="3" customFormat="1" ht="14.45" customHeight="1" x14ac:dyDescent="0.3">
      <c r="B41" s="55"/>
      <c r="C41" s="56" t="s">
        <v>15</v>
      </c>
      <c r="L41" s="3" t="str">
        <f>K5</f>
        <v>DPS07052018</v>
      </c>
      <c r="AR41" s="55"/>
    </row>
    <row r="42" spans="2:56" s="4" customFormat="1" ht="36.950000000000003" customHeight="1" x14ac:dyDescent="0.3">
      <c r="B42" s="57"/>
      <c r="C42" s="58" t="s">
        <v>17</v>
      </c>
      <c r="L42" s="481" t="str">
        <f>K6</f>
        <v>Valdice - modernizace tepelného hospodářství EED - SO 03 - Kulturní dům obj. 36</v>
      </c>
      <c r="M42" s="482"/>
      <c r="N42" s="482"/>
      <c r="O42" s="482"/>
      <c r="P42" s="482"/>
      <c r="Q42" s="482"/>
      <c r="R42" s="482"/>
      <c r="S42" s="482"/>
      <c r="T42" s="482"/>
      <c r="U42" s="482"/>
      <c r="V42" s="482"/>
      <c r="W42" s="482"/>
      <c r="X42" s="482"/>
      <c r="Y42" s="482"/>
      <c r="Z42" s="482"/>
      <c r="AA42" s="482"/>
      <c r="AB42" s="482"/>
      <c r="AC42" s="482"/>
      <c r="AD42" s="482"/>
      <c r="AE42" s="482"/>
      <c r="AF42" s="482"/>
      <c r="AG42" s="482"/>
      <c r="AH42" s="482"/>
      <c r="AI42" s="482"/>
      <c r="AJ42" s="482"/>
      <c r="AK42" s="482"/>
      <c r="AL42" s="482"/>
      <c r="AM42" s="482"/>
      <c r="AN42" s="482"/>
      <c r="AO42" s="482"/>
      <c r="AR42" s="57"/>
    </row>
    <row r="43" spans="2:56" s="1" customFormat="1" ht="6.95" customHeight="1" x14ac:dyDescent="0.3">
      <c r="B43" s="34"/>
      <c r="AR43" s="34"/>
    </row>
    <row r="44" spans="2:56" s="1" customFormat="1" ht="15" x14ac:dyDescent="0.3">
      <c r="B44" s="34"/>
      <c r="C44" s="56" t="s">
        <v>21</v>
      </c>
      <c r="L44" s="59" t="str">
        <f>IF(K8="","",K8)</f>
        <v/>
      </c>
      <c r="AI44" s="56" t="s">
        <v>23</v>
      </c>
      <c r="AM44" s="483" t="str">
        <f>IF(AN8= "","",AN8)</f>
        <v>1. 5. 2018</v>
      </c>
      <c r="AN44" s="483"/>
      <c r="AR44" s="34"/>
    </row>
    <row r="45" spans="2:56" s="1" customFormat="1" ht="6.95" customHeight="1" x14ac:dyDescent="0.3">
      <c r="B45" s="34"/>
      <c r="AR45" s="34"/>
    </row>
    <row r="46" spans="2:56" s="1" customFormat="1" ht="15" x14ac:dyDescent="0.3">
      <c r="B46" s="34"/>
      <c r="C46" s="56" t="s">
        <v>24</v>
      </c>
      <c r="L46" s="3" t="str">
        <f>IF(E11= "","",E11)</f>
        <v>Vězeňská služba České republiky</v>
      </c>
      <c r="AI46" s="56" t="s">
        <v>28</v>
      </c>
      <c r="AM46" s="484" t="str">
        <f>IF(E17="","",E17)</f>
        <v>PDE s.r.o.</v>
      </c>
      <c r="AN46" s="484"/>
      <c r="AO46" s="484"/>
      <c r="AP46" s="484"/>
      <c r="AR46" s="34"/>
      <c r="AS46" s="485" t="s">
        <v>46</v>
      </c>
      <c r="AT46" s="486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5" x14ac:dyDescent="0.3">
      <c r="B47" s="34"/>
      <c r="C47" s="56" t="s">
        <v>27</v>
      </c>
      <c r="L47" s="3" t="str">
        <f>IF(E14="","",E14)</f>
        <v xml:space="preserve"> </v>
      </c>
      <c r="AR47" s="34"/>
      <c r="AS47" s="487"/>
      <c r="AT47" s="488"/>
      <c r="AU47" s="35"/>
      <c r="AV47" s="35"/>
      <c r="AW47" s="35"/>
      <c r="AX47" s="35"/>
      <c r="AY47" s="35"/>
      <c r="AZ47" s="35"/>
      <c r="BA47" s="35"/>
      <c r="BB47" s="35"/>
      <c r="BC47" s="35"/>
      <c r="BD47" s="63"/>
    </row>
    <row r="48" spans="2:56" s="1" customFormat="1" ht="10.9" customHeight="1" x14ac:dyDescent="0.3">
      <c r="B48" s="34"/>
      <c r="AR48" s="34"/>
      <c r="AS48" s="487"/>
      <c r="AT48" s="488"/>
      <c r="AU48" s="35"/>
      <c r="AV48" s="35"/>
      <c r="AW48" s="35"/>
      <c r="AX48" s="35"/>
      <c r="AY48" s="35"/>
      <c r="AZ48" s="35"/>
      <c r="BA48" s="35"/>
      <c r="BB48" s="35"/>
      <c r="BC48" s="35"/>
      <c r="BD48" s="63"/>
    </row>
    <row r="49" spans="1:91" s="1" customFormat="1" ht="29.25" customHeight="1" x14ac:dyDescent="0.3">
      <c r="B49" s="34"/>
      <c r="C49" s="489" t="s">
        <v>47</v>
      </c>
      <c r="D49" s="490"/>
      <c r="E49" s="490"/>
      <c r="F49" s="490"/>
      <c r="G49" s="490"/>
      <c r="H49" s="64"/>
      <c r="I49" s="491" t="s">
        <v>48</v>
      </c>
      <c r="J49" s="490"/>
      <c r="K49" s="490"/>
      <c r="L49" s="490"/>
      <c r="M49" s="490"/>
      <c r="N49" s="490"/>
      <c r="O49" s="490"/>
      <c r="P49" s="490"/>
      <c r="Q49" s="490"/>
      <c r="R49" s="490"/>
      <c r="S49" s="490"/>
      <c r="T49" s="490"/>
      <c r="U49" s="490"/>
      <c r="V49" s="490"/>
      <c r="W49" s="490"/>
      <c r="X49" s="490"/>
      <c r="Y49" s="490"/>
      <c r="Z49" s="490"/>
      <c r="AA49" s="490"/>
      <c r="AB49" s="490"/>
      <c r="AC49" s="490"/>
      <c r="AD49" s="490"/>
      <c r="AE49" s="490"/>
      <c r="AF49" s="490"/>
      <c r="AG49" s="492" t="s">
        <v>49</v>
      </c>
      <c r="AH49" s="490"/>
      <c r="AI49" s="490"/>
      <c r="AJ49" s="490"/>
      <c r="AK49" s="490"/>
      <c r="AL49" s="490"/>
      <c r="AM49" s="490"/>
      <c r="AN49" s="491" t="s">
        <v>50</v>
      </c>
      <c r="AO49" s="490"/>
      <c r="AP49" s="490"/>
      <c r="AQ49" s="65" t="s">
        <v>51</v>
      </c>
      <c r="AR49" s="34"/>
      <c r="AS49" s="66" t="s">
        <v>52</v>
      </c>
      <c r="AT49" s="67" t="s">
        <v>53</v>
      </c>
      <c r="AU49" s="67" t="s">
        <v>54</v>
      </c>
      <c r="AV49" s="67" t="s">
        <v>55</v>
      </c>
      <c r="AW49" s="67" t="s">
        <v>56</v>
      </c>
      <c r="AX49" s="67" t="s">
        <v>57</v>
      </c>
      <c r="AY49" s="67" t="s">
        <v>58</v>
      </c>
      <c r="AZ49" s="67" t="s">
        <v>59</v>
      </c>
      <c r="BA49" s="67" t="s">
        <v>60</v>
      </c>
      <c r="BB49" s="67" t="s">
        <v>61</v>
      </c>
      <c r="BC49" s="67" t="s">
        <v>62</v>
      </c>
      <c r="BD49" s="68" t="s">
        <v>63</v>
      </c>
    </row>
    <row r="50" spans="1:91" s="1" customFormat="1" ht="10.9" customHeight="1" x14ac:dyDescent="0.3">
      <c r="B50" s="34"/>
      <c r="AR50" s="34"/>
      <c r="AS50" s="69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4" customFormat="1" ht="32.450000000000003" customHeight="1" x14ac:dyDescent="0.3">
      <c r="B51" s="57"/>
      <c r="C51" s="70" t="s">
        <v>64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498">
        <f>ROUND(SUM(AG52:AG59),2)</f>
        <v>0</v>
      </c>
      <c r="AH51" s="498"/>
      <c r="AI51" s="498"/>
      <c r="AJ51" s="498"/>
      <c r="AK51" s="498"/>
      <c r="AL51" s="498"/>
      <c r="AM51" s="498"/>
      <c r="AN51" s="499">
        <f>SUM(AN52:AP59)</f>
        <v>0</v>
      </c>
      <c r="AO51" s="499"/>
      <c r="AP51" s="499"/>
      <c r="AQ51" s="72" t="s">
        <v>5</v>
      </c>
      <c r="AR51" s="57"/>
      <c r="AS51" s="73">
        <f>ROUND(SUM(AS52:AS59),2)</f>
        <v>0</v>
      </c>
      <c r="AT51" s="74" t="e">
        <f t="shared" ref="AT51:AT59" si="0">ROUND(SUM(AV51:AW51),2)</f>
        <v>#REF!</v>
      </c>
      <c r="AU51" s="75" t="e">
        <f>ROUND(SUM(AU52:AU59),5)</f>
        <v>#REF!</v>
      </c>
      <c r="AV51" s="74" t="e">
        <f>ROUND(AZ51*L26,2)</f>
        <v>#REF!</v>
      </c>
      <c r="AW51" s="74" t="e">
        <f>ROUND(BA51*L27,2)</f>
        <v>#REF!</v>
      </c>
      <c r="AX51" s="74" t="e">
        <f>ROUND(BB51*L26,2)</f>
        <v>#REF!</v>
      </c>
      <c r="AY51" s="74" t="e">
        <f>ROUND(BC51*L27,2)</f>
        <v>#REF!</v>
      </c>
      <c r="AZ51" s="74" t="e">
        <f>ROUND(SUM(AZ52:AZ59),2)</f>
        <v>#REF!</v>
      </c>
      <c r="BA51" s="74" t="e">
        <f>ROUND(SUM(BA52:BA59),2)</f>
        <v>#REF!</v>
      </c>
      <c r="BB51" s="74" t="e">
        <f>ROUND(SUM(BB52:BB59),2)</f>
        <v>#REF!</v>
      </c>
      <c r="BC51" s="74" t="e">
        <f>ROUND(SUM(BC52:BC59),2)</f>
        <v>#REF!</v>
      </c>
      <c r="BD51" s="76" t="e">
        <f>ROUND(SUM(BD52:BD59),2)</f>
        <v>#REF!</v>
      </c>
      <c r="BS51" s="58" t="s">
        <v>65</v>
      </c>
      <c r="BT51" s="58" t="s">
        <v>66</v>
      </c>
      <c r="BU51" s="77" t="s">
        <v>67</v>
      </c>
      <c r="BV51" s="58" t="s">
        <v>68</v>
      </c>
      <c r="BW51" s="58" t="s">
        <v>7</v>
      </c>
      <c r="BX51" s="58" t="s">
        <v>69</v>
      </c>
      <c r="CL51" s="58" t="s">
        <v>5</v>
      </c>
    </row>
    <row r="52" spans="1:91" s="5" customFormat="1" ht="16.5" customHeight="1" x14ac:dyDescent="0.3">
      <c r="A52" s="78" t="s">
        <v>70</v>
      </c>
      <c r="B52" s="79"/>
      <c r="C52" s="80"/>
      <c r="D52" s="495" t="s">
        <v>71</v>
      </c>
      <c r="E52" s="495"/>
      <c r="F52" s="495"/>
      <c r="G52" s="495"/>
      <c r="H52" s="495"/>
      <c r="I52" s="81"/>
      <c r="J52" s="495" t="s">
        <v>72</v>
      </c>
      <c r="K52" s="495"/>
      <c r="L52" s="495"/>
      <c r="M52" s="495"/>
      <c r="N52" s="495"/>
      <c r="O52" s="495"/>
      <c r="P52" s="495"/>
      <c r="Q52" s="495"/>
      <c r="R52" s="495"/>
      <c r="S52" s="495"/>
      <c r="T52" s="495"/>
      <c r="U52" s="495"/>
      <c r="V52" s="495"/>
      <c r="W52" s="495"/>
      <c r="X52" s="495"/>
      <c r="Y52" s="495"/>
      <c r="Z52" s="495"/>
      <c r="AA52" s="495"/>
      <c r="AB52" s="495"/>
      <c r="AC52" s="495"/>
      <c r="AD52" s="495"/>
      <c r="AE52" s="495"/>
      <c r="AF52" s="495"/>
      <c r="AG52" s="493">
        <f>'D.1.1 - Architektonicko -...'!J27</f>
        <v>0</v>
      </c>
      <c r="AH52" s="494"/>
      <c r="AI52" s="494"/>
      <c r="AJ52" s="494"/>
      <c r="AK52" s="494"/>
      <c r="AL52" s="494"/>
      <c r="AM52" s="494"/>
      <c r="AN52" s="493">
        <f>AG52*1.21</f>
        <v>0</v>
      </c>
      <c r="AO52" s="494"/>
      <c r="AP52" s="494"/>
      <c r="AQ52" s="82" t="s">
        <v>73</v>
      </c>
      <c r="AR52" s="79"/>
      <c r="AS52" s="83">
        <v>0</v>
      </c>
      <c r="AT52" s="84" t="e">
        <f t="shared" si="0"/>
        <v>#REF!</v>
      </c>
      <c r="AU52" s="85" t="e">
        <f>#REF!</f>
        <v>#REF!</v>
      </c>
      <c r="AV52" s="84" t="e">
        <f>#REF!</f>
        <v>#REF!</v>
      </c>
      <c r="AW52" s="84" t="e">
        <f>#REF!</f>
        <v>#REF!</v>
      </c>
      <c r="AX52" s="84" t="e">
        <f>#REF!</f>
        <v>#REF!</v>
      </c>
      <c r="AY52" s="84" t="e">
        <f>#REF!</f>
        <v>#REF!</v>
      </c>
      <c r="AZ52" s="84" t="e">
        <f>#REF!</f>
        <v>#REF!</v>
      </c>
      <c r="BA52" s="84" t="e">
        <f>#REF!</f>
        <v>#REF!</v>
      </c>
      <c r="BB52" s="84" t="e">
        <f>#REF!</f>
        <v>#REF!</v>
      </c>
      <c r="BC52" s="84" t="e">
        <f>#REF!</f>
        <v>#REF!</v>
      </c>
      <c r="BD52" s="86" t="e">
        <f>#REF!</f>
        <v>#REF!</v>
      </c>
      <c r="BT52" s="87" t="s">
        <v>74</v>
      </c>
      <c r="BV52" s="87" t="s">
        <v>68</v>
      </c>
      <c r="BW52" s="87" t="s">
        <v>75</v>
      </c>
      <c r="BX52" s="87" t="s">
        <v>7</v>
      </c>
      <c r="CL52" s="87" t="s">
        <v>5</v>
      </c>
      <c r="CM52" s="87" t="s">
        <v>76</v>
      </c>
    </row>
    <row r="53" spans="1:91" s="5" customFormat="1" ht="16.5" customHeight="1" x14ac:dyDescent="0.3">
      <c r="A53" s="78" t="s">
        <v>70</v>
      </c>
      <c r="B53" s="79"/>
      <c r="C53" s="80"/>
      <c r="D53" s="495" t="s">
        <v>77</v>
      </c>
      <c r="E53" s="495"/>
      <c r="F53" s="495"/>
      <c r="G53" s="495"/>
      <c r="H53" s="495"/>
      <c r="I53" s="81"/>
      <c r="J53" s="495" t="s">
        <v>1439</v>
      </c>
      <c r="K53" s="495"/>
      <c r="L53" s="495"/>
      <c r="M53" s="495"/>
      <c r="N53" s="495"/>
      <c r="O53" s="495"/>
      <c r="P53" s="495"/>
      <c r="Q53" s="495"/>
      <c r="R53" s="495"/>
      <c r="S53" s="495"/>
      <c r="T53" s="495"/>
      <c r="U53" s="495"/>
      <c r="V53" s="495"/>
      <c r="W53" s="495"/>
      <c r="X53" s="495"/>
      <c r="Y53" s="495"/>
      <c r="Z53" s="495"/>
      <c r="AA53" s="495"/>
      <c r="AB53" s="495"/>
      <c r="AC53" s="495"/>
      <c r="AD53" s="495"/>
      <c r="AE53" s="495"/>
      <c r="AF53" s="495"/>
      <c r="AG53" s="493">
        <f>'D.1.4.a - Valdice - moder...'!J27</f>
        <v>0</v>
      </c>
      <c r="AH53" s="494"/>
      <c r="AI53" s="494"/>
      <c r="AJ53" s="494"/>
      <c r="AK53" s="494"/>
      <c r="AL53" s="494"/>
      <c r="AM53" s="494"/>
      <c r="AN53" s="493">
        <f>AG53*1.21</f>
        <v>0</v>
      </c>
      <c r="AO53" s="494"/>
      <c r="AP53" s="494"/>
      <c r="AQ53" s="82" t="s">
        <v>73</v>
      </c>
      <c r="AR53" s="79"/>
      <c r="AS53" s="83">
        <v>0</v>
      </c>
      <c r="AT53" s="84" t="e">
        <f t="shared" si="0"/>
        <v>#REF!</v>
      </c>
      <c r="AU53" s="85" t="e">
        <f>#REF!</f>
        <v>#REF!</v>
      </c>
      <c r="AV53" s="84" t="e">
        <f>#REF!</f>
        <v>#REF!</v>
      </c>
      <c r="AW53" s="84" t="e">
        <f>#REF!</f>
        <v>#REF!</v>
      </c>
      <c r="AX53" s="84" t="e">
        <f>#REF!</f>
        <v>#REF!</v>
      </c>
      <c r="AY53" s="84" t="e">
        <f>#REF!</f>
        <v>#REF!</v>
      </c>
      <c r="AZ53" s="84" t="e">
        <f>#REF!</f>
        <v>#REF!</v>
      </c>
      <c r="BA53" s="84" t="e">
        <f>#REF!</f>
        <v>#REF!</v>
      </c>
      <c r="BB53" s="84" t="e">
        <f>#REF!</f>
        <v>#REF!</v>
      </c>
      <c r="BC53" s="84" t="e">
        <f>#REF!</f>
        <v>#REF!</v>
      </c>
      <c r="BD53" s="86" t="e">
        <f>#REF!</f>
        <v>#REF!</v>
      </c>
      <c r="BT53" s="87" t="s">
        <v>74</v>
      </c>
      <c r="BV53" s="87" t="s">
        <v>68</v>
      </c>
      <c r="BW53" s="87" t="s">
        <v>78</v>
      </c>
      <c r="BX53" s="87" t="s">
        <v>7</v>
      </c>
      <c r="CL53" s="87" t="s">
        <v>5</v>
      </c>
      <c r="CM53" s="87" t="s">
        <v>76</v>
      </c>
    </row>
    <row r="54" spans="1:91" s="5" customFormat="1" ht="16.5" customHeight="1" x14ac:dyDescent="0.3">
      <c r="A54" s="78" t="s">
        <v>70</v>
      </c>
      <c r="B54" s="79"/>
      <c r="C54" s="80"/>
      <c r="D54" s="495" t="s">
        <v>79</v>
      </c>
      <c r="E54" s="495"/>
      <c r="F54" s="495"/>
      <c r="G54" s="495"/>
      <c r="H54" s="495"/>
      <c r="I54" s="81"/>
      <c r="J54" s="495" t="s">
        <v>80</v>
      </c>
      <c r="K54" s="495"/>
      <c r="L54" s="495"/>
      <c r="M54" s="495"/>
      <c r="N54" s="495"/>
      <c r="O54" s="495"/>
      <c r="P54" s="495"/>
      <c r="Q54" s="495"/>
      <c r="R54" s="495"/>
      <c r="S54" s="495"/>
      <c r="T54" s="495"/>
      <c r="U54" s="495"/>
      <c r="V54" s="495"/>
      <c r="W54" s="495"/>
      <c r="X54" s="495"/>
      <c r="Y54" s="495"/>
      <c r="Z54" s="495"/>
      <c r="AA54" s="495"/>
      <c r="AB54" s="495"/>
      <c r="AC54" s="495"/>
      <c r="AD54" s="495"/>
      <c r="AE54" s="495"/>
      <c r="AF54" s="495"/>
      <c r="AG54" s="493">
        <f>'D.1.4.b - Valdice - moder...'!J27</f>
        <v>0</v>
      </c>
      <c r="AH54" s="494"/>
      <c r="AI54" s="494"/>
      <c r="AJ54" s="494"/>
      <c r="AK54" s="494"/>
      <c r="AL54" s="494"/>
      <c r="AM54" s="494"/>
      <c r="AN54" s="493">
        <f>'D.1.4.b - Valdice - moder...'!J36</f>
        <v>0</v>
      </c>
      <c r="AO54" s="494"/>
      <c r="AP54" s="494"/>
      <c r="AQ54" s="82" t="s">
        <v>73</v>
      </c>
      <c r="AR54" s="79"/>
      <c r="AS54" s="83">
        <v>0</v>
      </c>
      <c r="AT54" s="84" t="e">
        <f t="shared" si="0"/>
        <v>#REF!</v>
      </c>
      <c r="AU54" s="85" t="e">
        <f>#REF!</f>
        <v>#REF!</v>
      </c>
      <c r="AV54" s="84" t="e">
        <f>#REF!</f>
        <v>#REF!</v>
      </c>
      <c r="AW54" s="84" t="e">
        <f>#REF!</f>
        <v>#REF!</v>
      </c>
      <c r="AX54" s="84" t="e">
        <f>#REF!</f>
        <v>#REF!</v>
      </c>
      <c r="AY54" s="84" t="e">
        <f>#REF!</f>
        <v>#REF!</v>
      </c>
      <c r="AZ54" s="84" t="e">
        <f>#REF!</f>
        <v>#REF!</v>
      </c>
      <c r="BA54" s="84" t="e">
        <f>#REF!</f>
        <v>#REF!</v>
      </c>
      <c r="BB54" s="84" t="e">
        <f>#REF!</f>
        <v>#REF!</v>
      </c>
      <c r="BC54" s="84" t="e">
        <f>#REF!</f>
        <v>#REF!</v>
      </c>
      <c r="BD54" s="86" t="e">
        <f>#REF!</f>
        <v>#REF!</v>
      </c>
      <c r="BT54" s="87" t="s">
        <v>74</v>
      </c>
      <c r="BV54" s="87" t="s">
        <v>68</v>
      </c>
      <c r="BW54" s="87" t="s">
        <v>81</v>
      </c>
      <c r="BX54" s="87" t="s">
        <v>7</v>
      </c>
      <c r="CL54" s="87" t="s">
        <v>5</v>
      </c>
      <c r="CM54" s="87" t="s">
        <v>76</v>
      </c>
    </row>
    <row r="55" spans="1:91" s="5" customFormat="1" ht="31.5" customHeight="1" x14ac:dyDescent="0.3">
      <c r="A55" s="78" t="s">
        <v>70</v>
      </c>
      <c r="B55" s="79"/>
      <c r="C55" s="80"/>
      <c r="D55" s="495" t="s">
        <v>82</v>
      </c>
      <c r="E55" s="495"/>
      <c r="F55" s="495"/>
      <c r="G55" s="495"/>
      <c r="H55" s="495"/>
      <c r="I55" s="81"/>
      <c r="J55" s="495" t="s">
        <v>83</v>
      </c>
      <c r="K55" s="495"/>
      <c r="L55" s="495"/>
      <c r="M55" s="495"/>
      <c r="N55" s="495"/>
      <c r="O55" s="495"/>
      <c r="P55" s="495"/>
      <c r="Q55" s="495"/>
      <c r="R55" s="495"/>
      <c r="S55" s="495"/>
      <c r="T55" s="495"/>
      <c r="U55" s="495"/>
      <c r="V55" s="495"/>
      <c r="W55" s="495"/>
      <c r="X55" s="495"/>
      <c r="Y55" s="495"/>
      <c r="Z55" s="495"/>
      <c r="AA55" s="495"/>
      <c r="AB55" s="495"/>
      <c r="AC55" s="495"/>
      <c r="AD55" s="495"/>
      <c r="AE55" s="495"/>
      <c r="AF55" s="495"/>
      <c r="AG55" s="493">
        <f>'D.1.4.c - 01 - Zařízení p...'!J27</f>
        <v>0</v>
      </c>
      <c r="AH55" s="494"/>
      <c r="AI55" s="494"/>
      <c r="AJ55" s="494"/>
      <c r="AK55" s="494"/>
      <c r="AL55" s="494"/>
      <c r="AM55" s="494"/>
      <c r="AN55" s="493">
        <f t="shared" ref="AN55:AN58" si="1">SUM(AG55,AT55)</f>
        <v>0</v>
      </c>
      <c r="AO55" s="494"/>
      <c r="AP55" s="494"/>
      <c r="AQ55" s="82" t="s">
        <v>73</v>
      </c>
      <c r="AR55" s="79"/>
      <c r="AS55" s="83">
        <v>0</v>
      </c>
      <c r="AT55" s="84">
        <f t="shared" si="0"/>
        <v>0</v>
      </c>
      <c r="AU55" s="85">
        <f>'D.1.4.c - 01 - Zařízení p...'!P81</f>
        <v>367.00099999999998</v>
      </c>
      <c r="AV55" s="84">
        <f>'D.1.4.c - 01 - Zařízení p...'!J30</f>
        <v>0</v>
      </c>
      <c r="AW55" s="84">
        <f>'D.1.4.c - 01 - Zařízení p...'!J31</f>
        <v>0</v>
      </c>
      <c r="AX55" s="84">
        <f>'D.1.4.c - 01 - Zařízení p...'!J32</f>
        <v>0</v>
      </c>
      <c r="AY55" s="84">
        <f>'D.1.4.c - 01 - Zařízení p...'!J33</f>
        <v>0</v>
      </c>
      <c r="AZ55" s="84">
        <f>'D.1.4.c - 01 - Zařízení p...'!F30</f>
        <v>0</v>
      </c>
      <c r="BA55" s="84">
        <f>'D.1.4.c - 01 - Zařízení p...'!F31</f>
        <v>0</v>
      </c>
      <c r="BB55" s="84">
        <f>'D.1.4.c - 01 - Zařízení p...'!F32</f>
        <v>0</v>
      </c>
      <c r="BC55" s="84">
        <f>'D.1.4.c - 01 - Zařízení p...'!F33</f>
        <v>0</v>
      </c>
      <c r="BD55" s="86">
        <f>'D.1.4.c - 01 - Zařízení p...'!F34</f>
        <v>0</v>
      </c>
      <c r="BT55" s="87" t="s">
        <v>74</v>
      </c>
      <c r="BV55" s="87" t="s">
        <v>68</v>
      </c>
      <c r="BW55" s="87" t="s">
        <v>84</v>
      </c>
      <c r="BX55" s="87" t="s">
        <v>7</v>
      </c>
      <c r="CL55" s="87" t="s">
        <v>5</v>
      </c>
      <c r="CM55" s="87" t="s">
        <v>76</v>
      </c>
    </row>
    <row r="56" spans="1:91" s="5" customFormat="1" ht="31.5" customHeight="1" x14ac:dyDescent="0.3">
      <c r="A56" s="78" t="s">
        <v>70</v>
      </c>
      <c r="B56" s="79"/>
      <c r="C56" s="80"/>
      <c r="D56" s="495" t="s">
        <v>85</v>
      </c>
      <c r="E56" s="495"/>
      <c r="F56" s="495"/>
      <c r="G56" s="495"/>
      <c r="H56" s="495"/>
      <c r="I56" s="81"/>
      <c r="J56" s="495" t="s">
        <v>86</v>
      </c>
      <c r="K56" s="495"/>
      <c r="L56" s="495"/>
      <c r="M56" s="495"/>
      <c r="N56" s="495"/>
      <c r="O56" s="495"/>
      <c r="P56" s="495"/>
      <c r="Q56" s="495"/>
      <c r="R56" s="495"/>
      <c r="S56" s="495"/>
      <c r="T56" s="495"/>
      <c r="U56" s="495"/>
      <c r="V56" s="495"/>
      <c r="W56" s="495"/>
      <c r="X56" s="495"/>
      <c r="Y56" s="495"/>
      <c r="Z56" s="495"/>
      <c r="AA56" s="495"/>
      <c r="AB56" s="495"/>
      <c r="AC56" s="495"/>
      <c r="AD56" s="495"/>
      <c r="AE56" s="495"/>
      <c r="AF56" s="495"/>
      <c r="AG56" s="493">
        <f>'D.1.4.d - 01 - Zařízení v...'!J27</f>
        <v>0</v>
      </c>
      <c r="AH56" s="494"/>
      <c r="AI56" s="494"/>
      <c r="AJ56" s="494"/>
      <c r="AK56" s="494"/>
      <c r="AL56" s="494"/>
      <c r="AM56" s="494"/>
      <c r="AN56" s="493">
        <f t="shared" si="1"/>
        <v>0</v>
      </c>
      <c r="AO56" s="494"/>
      <c r="AP56" s="494"/>
      <c r="AQ56" s="82" t="s">
        <v>73</v>
      </c>
      <c r="AR56" s="79"/>
      <c r="AS56" s="83">
        <v>0</v>
      </c>
      <c r="AT56" s="84">
        <f t="shared" si="0"/>
        <v>0</v>
      </c>
      <c r="AU56" s="85">
        <f>'D.1.4.d - 01 - Zařízení v...'!P78</f>
        <v>0</v>
      </c>
      <c r="AV56" s="84">
        <f>'D.1.4.d - 01 - Zařízení v...'!J30</f>
        <v>0</v>
      </c>
      <c r="AW56" s="84">
        <f>'D.1.4.d - 01 - Zařízení v...'!J31</f>
        <v>0</v>
      </c>
      <c r="AX56" s="84">
        <f>'D.1.4.d - 01 - Zařízení v...'!J32</f>
        <v>0</v>
      </c>
      <c r="AY56" s="84">
        <f>'D.1.4.d - 01 - Zařízení v...'!J33</f>
        <v>0</v>
      </c>
      <c r="AZ56" s="84">
        <f>'D.1.4.d - 01 - Zařízení v...'!F30</f>
        <v>0</v>
      </c>
      <c r="BA56" s="84">
        <f>'D.1.4.d - 01 - Zařízení v...'!F31</f>
        <v>0</v>
      </c>
      <c r="BB56" s="84">
        <f>'D.1.4.d - 01 - Zařízení v...'!F32</f>
        <v>0</v>
      </c>
      <c r="BC56" s="84">
        <f>'D.1.4.d - 01 - Zařízení v...'!F33</f>
        <v>0</v>
      </c>
      <c r="BD56" s="86">
        <f>'D.1.4.d - 01 - Zařízení v...'!F34</f>
        <v>0</v>
      </c>
      <c r="BT56" s="87" t="s">
        <v>74</v>
      </c>
      <c r="BV56" s="87" t="s">
        <v>68</v>
      </c>
      <c r="BW56" s="87" t="s">
        <v>87</v>
      </c>
      <c r="BX56" s="87" t="s">
        <v>7</v>
      </c>
      <c r="CL56" s="87" t="s">
        <v>5</v>
      </c>
      <c r="CM56" s="87" t="s">
        <v>76</v>
      </c>
    </row>
    <row r="57" spans="1:91" s="5" customFormat="1" ht="31.5" customHeight="1" x14ac:dyDescent="0.3">
      <c r="A57" s="78" t="s">
        <v>70</v>
      </c>
      <c r="B57" s="79"/>
      <c r="C57" s="80"/>
      <c r="D57" s="495" t="s">
        <v>88</v>
      </c>
      <c r="E57" s="495"/>
      <c r="F57" s="495"/>
      <c r="G57" s="495"/>
      <c r="H57" s="495"/>
      <c r="I57" s="81"/>
      <c r="J57" s="495" t="s">
        <v>89</v>
      </c>
      <c r="K57" s="495"/>
      <c r="L57" s="495"/>
      <c r="M57" s="495"/>
      <c r="N57" s="495"/>
      <c r="O57" s="495"/>
      <c r="P57" s="495"/>
      <c r="Q57" s="495"/>
      <c r="R57" s="495"/>
      <c r="S57" s="495"/>
      <c r="T57" s="495"/>
      <c r="U57" s="495"/>
      <c r="V57" s="495"/>
      <c r="W57" s="495"/>
      <c r="X57" s="495"/>
      <c r="Y57" s="495"/>
      <c r="Z57" s="495"/>
      <c r="AA57" s="495"/>
      <c r="AB57" s="495"/>
      <c r="AC57" s="495"/>
      <c r="AD57" s="495"/>
      <c r="AE57" s="495"/>
      <c r="AF57" s="495"/>
      <c r="AG57" s="493">
        <f>'D.1.4.d - 02 - Zařízení v...'!J27</f>
        <v>0</v>
      </c>
      <c r="AH57" s="494"/>
      <c r="AI57" s="494"/>
      <c r="AJ57" s="494"/>
      <c r="AK57" s="494"/>
      <c r="AL57" s="494"/>
      <c r="AM57" s="494"/>
      <c r="AN57" s="493">
        <f t="shared" si="1"/>
        <v>0</v>
      </c>
      <c r="AO57" s="494"/>
      <c r="AP57" s="494"/>
      <c r="AQ57" s="82" t="s">
        <v>73</v>
      </c>
      <c r="AR57" s="79"/>
      <c r="AS57" s="83">
        <v>0</v>
      </c>
      <c r="AT57" s="84">
        <f t="shared" si="0"/>
        <v>0</v>
      </c>
      <c r="AU57" s="85">
        <f>'D.1.4.d - 02 - Zařízení v...'!P78</f>
        <v>0</v>
      </c>
      <c r="AV57" s="84">
        <f>'D.1.4.d - 02 - Zařízení v...'!J30</f>
        <v>0</v>
      </c>
      <c r="AW57" s="84">
        <f>'D.1.4.d - 02 - Zařízení v...'!J31</f>
        <v>0</v>
      </c>
      <c r="AX57" s="84">
        <f>'D.1.4.d - 02 - Zařízení v...'!J32</f>
        <v>0</v>
      </c>
      <c r="AY57" s="84">
        <f>'D.1.4.d - 02 - Zařízení v...'!J33</f>
        <v>0</v>
      </c>
      <c r="AZ57" s="84">
        <f>'D.1.4.d - 02 - Zařízení v...'!F30</f>
        <v>0</v>
      </c>
      <c r="BA57" s="84">
        <f>'D.1.4.d - 02 - Zařízení v...'!F31</f>
        <v>0</v>
      </c>
      <c r="BB57" s="84">
        <f>'D.1.4.d - 02 - Zařízení v...'!F32</f>
        <v>0</v>
      </c>
      <c r="BC57" s="84">
        <f>'D.1.4.d - 02 - Zařízení v...'!F33</f>
        <v>0</v>
      </c>
      <c r="BD57" s="86">
        <f>'D.1.4.d - 02 - Zařízení v...'!F34</f>
        <v>0</v>
      </c>
      <c r="BT57" s="87" t="s">
        <v>74</v>
      </c>
      <c r="BV57" s="87" t="s">
        <v>68</v>
      </c>
      <c r="BW57" s="87" t="s">
        <v>90</v>
      </c>
      <c r="BX57" s="87" t="s">
        <v>7</v>
      </c>
      <c r="CL57" s="87" t="s">
        <v>5</v>
      </c>
      <c r="CM57" s="87" t="s">
        <v>76</v>
      </c>
    </row>
    <row r="58" spans="1:91" s="5" customFormat="1" ht="31.5" customHeight="1" x14ac:dyDescent="0.3">
      <c r="A58" s="78" t="s">
        <v>70</v>
      </c>
      <c r="B58" s="79"/>
      <c r="C58" s="80"/>
      <c r="D58" s="495" t="s">
        <v>91</v>
      </c>
      <c r="E58" s="495"/>
      <c r="F58" s="495"/>
      <c r="G58" s="495"/>
      <c r="H58" s="495"/>
      <c r="I58" s="81"/>
      <c r="J58" s="495" t="s">
        <v>92</v>
      </c>
      <c r="K58" s="495"/>
      <c r="L58" s="495"/>
      <c r="M58" s="495"/>
      <c r="N58" s="495"/>
      <c r="O58" s="495"/>
      <c r="P58" s="495"/>
      <c r="Q58" s="495"/>
      <c r="R58" s="495"/>
      <c r="S58" s="495"/>
      <c r="T58" s="495"/>
      <c r="U58" s="495"/>
      <c r="V58" s="495"/>
      <c r="W58" s="495"/>
      <c r="X58" s="495"/>
      <c r="Y58" s="495"/>
      <c r="Z58" s="495"/>
      <c r="AA58" s="495"/>
      <c r="AB58" s="495"/>
      <c r="AC58" s="495"/>
      <c r="AD58" s="495"/>
      <c r="AE58" s="495"/>
      <c r="AF58" s="495"/>
      <c r="AG58" s="493">
        <f>'D.1.4.d - 03 - Zařízení v...'!J27</f>
        <v>0</v>
      </c>
      <c r="AH58" s="494"/>
      <c r="AI58" s="494"/>
      <c r="AJ58" s="494"/>
      <c r="AK58" s="494"/>
      <c r="AL58" s="494"/>
      <c r="AM58" s="494"/>
      <c r="AN58" s="493">
        <f t="shared" si="1"/>
        <v>0</v>
      </c>
      <c r="AO58" s="494"/>
      <c r="AP58" s="494"/>
      <c r="AQ58" s="82" t="s">
        <v>73</v>
      </c>
      <c r="AR58" s="79"/>
      <c r="AS58" s="83">
        <v>0</v>
      </c>
      <c r="AT58" s="84">
        <f t="shared" si="0"/>
        <v>0</v>
      </c>
      <c r="AU58" s="85">
        <f>'D.1.4.d - 03 - Zařízení v...'!P78</f>
        <v>0</v>
      </c>
      <c r="AV58" s="84">
        <f>'D.1.4.d - 03 - Zařízení v...'!J30</f>
        <v>0</v>
      </c>
      <c r="AW58" s="84">
        <f>'D.1.4.d - 03 - Zařízení v...'!J31</f>
        <v>0</v>
      </c>
      <c r="AX58" s="84">
        <f>'D.1.4.d - 03 - Zařízení v...'!J32</f>
        <v>0</v>
      </c>
      <c r="AY58" s="84">
        <f>'D.1.4.d - 03 - Zařízení v...'!J33</f>
        <v>0</v>
      </c>
      <c r="AZ58" s="84">
        <f>'D.1.4.d - 03 - Zařízení v...'!F30</f>
        <v>0</v>
      </c>
      <c r="BA58" s="84">
        <f>'D.1.4.d - 03 - Zařízení v...'!F31</f>
        <v>0</v>
      </c>
      <c r="BB58" s="84">
        <f>'D.1.4.d - 03 - Zařízení v...'!F32</f>
        <v>0</v>
      </c>
      <c r="BC58" s="84">
        <f>'D.1.4.d - 03 - Zařízení v...'!F33</f>
        <v>0</v>
      </c>
      <c r="BD58" s="86">
        <f>'D.1.4.d - 03 - Zařízení v...'!F34</f>
        <v>0</v>
      </c>
      <c r="BT58" s="87" t="s">
        <v>74</v>
      </c>
      <c r="BV58" s="87" t="s">
        <v>68</v>
      </c>
      <c r="BW58" s="87" t="s">
        <v>93</v>
      </c>
      <c r="BX58" s="87" t="s">
        <v>7</v>
      </c>
      <c r="CL58" s="87" t="s">
        <v>5</v>
      </c>
      <c r="CM58" s="87" t="s">
        <v>76</v>
      </c>
    </row>
    <row r="59" spans="1:91" s="5" customFormat="1" ht="16.5" customHeight="1" x14ac:dyDescent="0.3">
      <c r="A59" s="78" t="s">
        <v>70</v>
      </c>
      <c r="B59" s="79"/>
      <c r="C59" s="80"/>
      <c r="D59" s="495" t="s">
        <v>94</v>
      </c>
      <c r="E59" s="495"/>
      <c r="F59" s="495"/>
      <c r="G59" s="495"/>
      <c r="H59" s="495"/>
      <c r="I59" s="81"/>
      <c r="J59" s="495" t="s">
        <v>95</v>
      </c>
      <c r="K59" s="495"/>
      <c r="L59" s="495"/>
      <c r="M59" s="495"/>
      <c r="N59" s="495"/>
      <c r="O59" s="495"/>
      <c r="P59" s="495"/>
      <c r="Q59" s="495"/>
      <c r="R59" s="495"/>
      <c r="S59" s="495"/>
      <c r="T59" s="495"/>
      <c r="U59" s="495"/>
      <c r="V59" s="495"/>
      <c r="W59" s="495"/>
      <c r="X59" s="495"/>
      <c r="Y59" s="495"/>
      <c r="Z59" s="495"/>
      <c r="AA59" s="495"/>
      <c r="AB59" s="495"/>
      <c r="AC59" s="495"/>
      <c r="AD59" s="495"/>
      <c r="AE59" s="495"/>
      <c r="AF59" s="495"/>
      <c r="AG59" s="493">
        <f>'D.1.4.g Kotelna KD'!AE122</f>
        <v>0</v>
      </c>
      <c r="AH59" s="494"/>
      <c r="AI59" s="494"/>
      <c r="AJ59" s="494"/>
      <c r="AK59" s="494"/>
      <c r="AL59" s="494"/>
      <c r="AM59" s="494"/>
      <c r="AN59" s="493">
        <f>AG59*1.21</f>
        <v>0</v>
      </c>
      <c r="AO59" s="494"/>
      <c r="AP59" s="494"/>
      <c r="AQ59" s="82" t="s">
        <v>73</v>
      </c>
      <c r="AR59" s="79"/>
      <c r="AS59" s="88">
        <v>0</v>
      </c>
      <c r="AT59" s="89" t="e">
        <f t="shared" si="0"/>
        <v>#REF!</v>
      </c>
      <c r="AU59" s="90" t="e">
        <f>#REF!</f>
        <v>#REF!</v>
      </c>
      <c r="AV59" s="89" t="e">
        <f>#REF!</f>
        <v>#REF!</v>
      </c>
      <c r="AW59" s="89" t="e">
        <f>#REF!</f>
        <v>#REF!</v>
      </c>
      <c r="AX59" s="89" t="e">
        <f>#REF!</f>
        <v>#REF!</v>
      </c>
      <c r="AY59" s="89" t="e">
        <f>#REF!</f>
        <v>#REF!</v>
      </c>
      <c r="AZ59" s="89" t="e">
        <f>#REF!</f>
        <v>#REF!</v>
      </c>
      <c r="BA59" s="89" t="e">
        <f>#REF!</f>
        <v>#REF!</v>
      </c>
      <c r="BB59" s="89" t="e">
        <f>#REF!</f>
        <v>#REF!</v>
      </c>
      <c r="BC59" s="89" t="e">
        <f>#REF!</f>
        <v>#REF!</v>
      </c>
      <c r="BD59" s="91" t="e">
        <f>#REF!</f>
        <v>#REF!</v>
      </c>
      <c r="BT59" s="87" t="s">
        <v>74</v>
      </c>
      <c r="BV59" s="87" t="s">
        <v>68</v>
      </c>
      <c r="BW59" s="87" t="s">
        <v>96</v>
      </c>
      <c r="BX59" s="87" t="s">
        <v>7</v>
      </c>
      <c r="CL59" s="87" t="s">
        <v>5</v>
      </c>
      <c r="CM59" s="87" t="s">
        <v>76</v>
      </c>
    </row>
    <row r="60" spans="1:91" s="1" customFormat="1" ht="30" customHeight="1" x14ac:dyDescent="0.3">
      <c r="B60" s="34"/>
      <c r="AR60" s="34"/>
    </row>
    <row r="61" spans="1:91" s="1" customFormat="1" ht="6.95" customHeight="1" x14ac:dyDescent="0.3"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34"/>
    </row>
    <row r="64" spans="1:91" x14ac:dyDescent="0.3">
      <c r="AI64" s="362"/>
    </row>
  </sheetData>
  <mergeCells count="67">
    <mergeCell ref="AR2:BE2"/>
    <mergeCell ref="AN59:AP59"/>
    <mergeCell ref="AG59:AM59"/>
    <mergeCell ref="D59:H59"/>
    <mergeCell ref="J59:AF59"/>
    <mergeCell ref="AG51:AM51"/>
    <mergeCell ref="AN51:AP51"/>
    <mergeCell ref="AN58:AP58"/>
    <mergeCell ref="AG58:AM58"/>
    <mergeCell ref="D58:H58"/>
    <mergeCell ref="J58:AF58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D.1.1 - Architektonicko -...'!C2" display="/"/>
    <hyperlink ref="A53" location="'D.1.4.a - Zdravotně techn...'!C2" display="/"/>
    <hyperlink ref="A54" location="'D.1.4.b - Plynové zařízení'!C2" display="/"/>
    <hyperlink ref="A55" location="'D.1.4.c - 01 - Zařízení p...'!C2" display="/"/>
    <hyperlink ref="A56" location="'D.1.4.d - 01 - Zařízení v...'!C2" display="/"/>
    <hyperlink ref="A57" location="'D.1.4.d - 02 - Zařízení v...'!C2" display="/"/>
    <hyperlink ref="A58" location="'D.1.4.d - 03 - Zařízení v...'!C2" display="/"/>
    <hyperlink ref="A59" location="'D.1.4.g - Měření a regulace'!C2" display="/"/>
    <hyperlink ref="J52:AF52" location="'D.1.1 - Architektonicko -...'!Názvy_tisku" display="Architektonicko - stavební řešení"/>
    <hyperlink ref="J53:AF53" location="'D.1.4.a - Valdice - moder...'!Názvy_tisku" display="Zdravotně technické instalace"/>
    <hyperlink ref="J54:AF54" location="'D.1.4.b - Valdice - moder...'!Názvy_tisku" display="Plynové zařízení"/>
    <hyperlink ref="J55:AF55" location="'D.1.4.c - 01 - Zařízení p...'!Názvy_tisku" display="Zařízení pro vytápění staveb - Teplovodní kotelna"/>
    <hyperlink ref="J56:AF56" location="'D.1.4.d - 01 - Zařízení v...'!Názvy_tisku" display="Zařízení vzduchotechniky 1 - Spalovací vzduch pro kotel"/>
    <hyperlink ref="J57:AF57" location="'D.1.4.d - 02 - Zařízení v...'!Názvy_tisku" display="Zařízení vzduchotechniky 2 - Vytápění kotelny "/>
    <hyperlink ref="J58:AF58" location="'D.1.4.d - 03 - Zařízení v...'!Názvy_tisku" display="Zařízení vzduchotechniky - Ostatní"/>
  </hyperlinks>
  <pageMargins left="0.58333330000000005" right="0.58333330000000005" top="0.58333330000000005" bottom="0.58333330000000005" header="0" footer="0"/>
  <pageSetup paperSize="9" scale="66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211"/>
  <sheetViews>
    <sheetView showGridLines="0" workbookViewId="0">
      <pane ySplit="1" topLeftCell="A61" activePane="bottomLeft" state="frozen"/>
      <selection activeCell="AN54" sqref="AN54:AP54"/>
      <selection pane="bottomLeft" activeCell="G73" sqref="G73"/>
    </sheetView>
  </sheetViews>
  <sheetFormatPr defaultRowHeight="13.5" x14ac:dyDescent="0.3"/>
  <cols>
    <col min="1" max="1" width="8.33203125" style="331" customWidth="1"/>
    <col min="2" max="2" width="1.6640625" style="331" customWidth="1"/>
    <col min="3" max="3" width="4.1640625" style="331" customWidth="1"/>
    <col min="4" max="4" width="4.33203125" style="331" customWidth="1"/>
    <col min="5" max="5" width="17.1640625" style="331" customWidth="1"/>
    <col min="6" max="6" width="75" style="331" customWidth="1"/>
    <col min="7" max="7" width="8.6640625" style="331" customWidth="1"/>
    <col min="8" max="8" width="11.1640625" style="331" customWidth="1"/>
    <col min="9" max="9" width="12.6640625" style="331" customWidth="1"/>
    <col min="10" max="10" width="23.5" style="331" customWidth="1"/>
    <col min="11" max="11" width="15.5" style="331" customWidth="1"/>
    <col min="12" max="18" width="9.33203125" style="331"/>
    <col min="19" max="19" width="8.1640625" style="331" hidden="1" customWidth="1"/>
    <col min="20" max="20" width="29.6640625" style="331" hidden="1" customWidth="1"/>
    <col min="21" max="21" width="16.33203125" style="331" hidden="1" customWidth="1"/>
    <col min="22" max="22" width="12.33203125" style="331" customWidth="1"/>
    <col min="23" max="23" width="15" style="331" customWidth="1"/>
    <col min="24" max="24" width="11" style="331" customWidth="1"/>
    <col min="25" max="25" width="15" style="331" customWidth="1"/>
    <col min="26" max="26" width="16.33203125" style="331" customWidth="1"/>
    <col min="27" max="27" width="11" style="331" customWidth="1"/>
    <col min="28" max="28" width="15" style="331" customWidth="1"/>
    <col min="29" max="29" width="16.33203125" style="331" customWidth="1"/>
    <col min="30" max="16384" width="9.33203125" style="331"/>
  </cols>
  <sheetData>
    <row r="1" spans="1:68" ht="21.75" customHeight="1" x14ac:dyDescent="0.3">
      <c r="A1" s="291"/>
      <c r="B1" s="290"/>
      <c r="C1" s="290"/>
      <c r="D1" s="289" t="s">
        <v>1</v>
      </c>
      <c r="E1" s="290"/>
      <c r="F1" s="334" t="s">
        <v>97</v>
      </c>
      <c r="G1" s="506" t="s">
        <v>98</v>
      </c>
      <c r="H1" s="506"/>
      <c r="I1" s="290"/>
      <c r="J1" s="334" t="s">
        <v>99</v>
      </c>
      <c r="K1" s="289" t="s">
        <v>100</v>
      </c>
      <c r="L1" s="334" t="s">
        <v>101</v>
      </c>
      <c r="M1" s="334"/>
      <c r="N1" s="334"/>
      <c r="O1" s="334"/>
      <c r="P1" s="334"/>
      <c r="Q1" s="334"/>
      <c r="R1" s="334"/>
      <c r="S1" s="334"/>
      <c r="T1" s="334"/>
      <c r="U1" s="288"/>
      <c r="V1" s="288"/>
      <c r="W1" s="287"/>
      <c r="X1" s="287"/>
      <c r="Y1" s="287"/>
      <c r="Z1" s="287"/>
      <c r="AA1" s="287"/>
      <c r="AB1" s="287"/>
      <c r="AC1" s="287"/>
      <c r="AD1" s="287"/>
      <c r="AE1" s="287"/>
      <c r="AF1" s="287"/>
      <c r="AG1" s="287"/>
      <c r="AH1" s="287"/>
      <c r="AI1" s="287"/>
      <c r="AJ1" s="287"/>
      <c r="AK1" s="287"/>
      <c r="AL1" s="287"/>
      <c r="AM1" s="287"/>
      <c r="AN1" s="287"/>
      <c r="AO1" s="287"/>
      <c r="AP1" s="287"/>
      <c r="AQ1" s="287"/>
      <c r="AR1" s="287"/>
      <c r="AS1" s="287"/>
      <c r="AT1" s="287"/>
      <c r="AU1" s="287"/>
      <c r="AV1" s="287"/>
      <c r="AW1" s="287"/>
      <c r="AX1" s="287"/>
      <c r="AY1" s="287"/>
      <c r="AZ1" s="287"/>
      <c r="BA1" s="287"/>
      <c r="BB1" s="287"/>
      <c r="BC1" s="287"/>
      <c r="BD1" s="287"/>
      <c r="BE1" s="287"/>
      <c r="BF1" s="287"/>
      <c r="BG1" s="287"/>
      <c r="BH1" s="287"/>
      <c r="BI1" s="287"/>
      <c r="BJ1" s="287"/>
      <c r="BK1" s="287"/>
      <c r="BL1" s="287"/>
      <c r="BM1" s="287"/>
      <c r="BN1" s="287"/>
      <c r="BO1" s="287"/>
      <c r="BP1" s="287"/>
    </row>
    <row r="2" spans="1:68" ht="36.950000000000003" customHeight="1" x14ac:dyDescent="0.3">
      <c r="L2" s="507" t="s">
        <v>8</v>
      </c>
      <c r="M2" s="508"/>
      <c r="N2" s="508"/>
      <c r="O2" s="508"/>
      <c r="P2" s="508"/>
      <c r="Q2" s="508"/>
      <c r="R2" s="508"/>
      <c r="S2" s="508"/>
      <c r="T2" s="508"/>
      <c r="U2" s="508"/>
      <c r="V2" s="508"/>
      <c r="AR2" s="192" t="s">
        <v>983</v>
      </c>
    </row>
    <row r="3" spans="1:68" ht="6.95" customHeight="1" x14ac:dyDescent="0.3">
      <c r="B3" s="286"/>
      <c r="C3" s="285"/>
      <c r="D3" s="285"/>
      <c r="E3" s="285"/>
      <c r="F3" s="285"/>
      <c r="G3" s="285"/>
      <c r="H3" s="285"/>
      <c r="I3" s="285"/>
      <c r="J3" s="285"/>
      <c r="K3" s="284"/>
      <c r="AR3" s="192" t="s">
        <v>76</v>
      </c>
    </row>
    <row r="4" spans="1:68" ht="36.950000000000003" customHeight="1" x14ac:dyDescent="0.3">
      <c r="B4" s="282"/>
      <c r="C4" s="281"/>
      <c r="D4" s="262" t="s">
        <v>102</v>
      </c>
      <c r="E4" s="281"/>
      <c r="F4" s="281"/>
      <c r="G4" s="281"/>
      <c r="H4" s="281"/>
      <c r="I4" s="281"/>
      <c r="J4" s="281"/>
      <c r="K4" s="280"/>
      <c r="M4" s="283" t="s">
        <v>13</v>
      </c>
      <c r="AR4" s="192" t="s">
        <v>6</v>
      </c>
    </row>
    <row r="5" spans="1:68" ht="6.95" customHeight="1" x14ac:dyDescent="0.3">
      <c r="B5" s="282"/>
      <c r="C5" s="281"/>
      <c r="D5" s="281"/>
      <c r="E5" s="281"/>
      <c r="F5" s="281"/>
      <c r="G5" s="281"/>
      <c r="H5" s="281"/>
      <c r="I5" s="281"/>
      <c r="J5" s="281"/>
      <c r="K5" s="280"/>
    </row>
    <row r="6" spans="1:68" ht="15" x14ac:dyDescent="0.3">
      <c r="B6" s="282"/>
      <c r="C6" s="281"/>
      <c r="D6" s="335" t="s">
        <v>17</v>
      </c>
      <c r="E6" s="281"/>
      <c r="F6" s="281"/>
      <c r="G6" s="281"/>
      <c r="H6" s="281"/>
      <c r="I6" s="281"/>
      <c r="J6" s="281"/>
      <c r="K6" s="280"/>
    </row>
    <row r="7" spans="1:68" ht="16.5" customHeight="1" x14ac:dyDescent="0.3">
      <c r="B7" s="282"/>
      <c r="C7" s="281"/>
      <c r="D7" s="281"/>
      <c r="E7" s="509" t="str">
        <f>'[1]Rekapitulace stavby'!K6</f>
        <v>VALDICE-modernizace tepelného hospodářství - EED</v>
      </c>
      <c r="F7" s="510"/>
      <c r="G7" s="510"/>
      <c r="H7" s="510"/>
      <c r="I7" s="281"/>
      <c r="J7" s="281"/>
      <c r="K7" s="280"/>
    </row>
    <row r="8" spans="1:68" s="330" customFormat="1" ht="15" x14ac:dyDescent="0.3">
      <c r="B8" s="189"/>
      <c r="C8" s="332"/>
      <c r="D8" s="335" t="s">
        <v>103</v>
      </c>
      <c r="E8" s="332"/>
      <c r="F8" s="332"/>
      <c r="G8" s="332"/>
      <c r="H8" s="332"/>
      <c r="I8" s="332"/>
      <c r="J8" s="332"/>
      <c r="K8" s="239"/>
    </row>
    <row r="9" spans="1:68" s="330" customFormat="1" ht="36.950000000000003" customHeight="1" x14ac:dyDescent="0.3">
      <c r="B9" s="189"/>
      <c r="C9" s="332"/>
      <c r="D9" s="332"/>
      <c r="E9" s="511" t="s">
        <v>1440</v>
      </c>
      <c r="F9" s="512"/>
      <c r="G9" s="512"/>
      <c r="H9" s="512"/>
      <c r="I9" s="332"/>
      <c r="J9" s="332"/>
      <c r="K9" s="239"/>
    </row>
    <row r="10" spans="1:68" s="330" customFormat="1" x14ac:dyDescent="0.3">
      <c r="B10" s="189"/>
      <c r="C10" s="332"/>
      <c r="D10" s="332"/>
      <c r="E10" s="332"/>
      <c r="F10" s="332"/>
      <c r="G10" s="332"/>
      <c r="H10" s="332"/>
      <c r="I10" s="332"/>
      <c r="J10" s="332"/>
      <c r="K10" s="239"/>
    </row>
    <row r="11" spans="1:68" s="330" customFormat="1" ht="14.45" customHeight="1" x14ac:dyDescent="0.3">
      <c r="B11" s="189"/>
      <c r="C11" s="332"/>
      <c r="D11" s="335" t="s">
        <v>19</v>
      </c>
      <c r="E11" s="332"/>
      <c r="F11" s="260" t="s">
        <v>5</v>
      </c>
      <c r="G11" s="332"/>
      <c r="H11" s="332"/>
      <c r="I11" s="335" t="s">
        <v>20</v>
      </c>
      <c r="J11" s="260" t="s">
        <v>5</v>
      </c>
      <c r="K11" s="239"/>
    </row>
    <row r="12" spans="1:68" s="330" customFormat="1" ht="14.45" customHeight="1" x14ac:dyDescent="0.3">
      <c r="B12" s="189"/>
      <c r="C12" s="332"/>
      <c r="D12" s="335" t="s">
        <v>21</v>
      </c>
      <c r="E12" s="332"/>
      <c r="F12" s="260" t="s">
        <v>1207</v>
      </c>
      <c r="G12" s="332"/>
      <c r="H12" s="332"/>
      <c r="I12" s="335" t="s">
        <v>23</v>
      </c>
      <c r="J12" s="261" t="str">
        <f>'[1]Rekapitulace stavby'!AN8</f>
        <v>10. 5. 2018</v>
      </c>
      <c r="K12" s="239"/>
    </row>
    <row r="13" spans="1:68" s="330" customFormat="1" ht="10.9" customHeight="1" x14ac:dyDescent="0.3">
      <c r="B13" s="189"/>
      <c r="C13" s="332"/>
      <c r="D13" s="332"/>
      <c r="E13" s="332"/>
      <c r="F13" s="332"/>
      <c r="G13" s="332"/>
      <c r="H13" s="332"/>
      <c r="I13" s="332"/>
      <c r="J13" s="332"/>
      <c r="K13" s="239"/>
    </row>
    <row r="14" spans="1:68" s="330" customFormat="1" ht="14.45" customHeight="1" x14ac:dyDescent="0.3">
      <c r="B14" s="189"/>
      <c r="C14" s="332"/>
      <c r="D14" s="335" t="s">
        <v>24</v>
      </c>
      <c r="E14" s="332"/>
      <c r="F14" s="332"/>
      <c r="G14" s="332"/>
      <c r="H14" s="332"/>
      <c r="I14" s="335" t="s">
        <v>25</v>
      </c>
      <c r="J14" s="260" t="s">
        <v>5</v>
      </c>
      <c r="K14" s="239"/>
    </row>
    <row r="15" spans="1:68" s="330" customFormat="1" ht="18" customHeight="1" x14ac:dyDescent="0.3">
      <c r="B15" s="189"/>
      <c r="C15" s="332"/>
      <c r="D15" s="332"/>
      <c r="E15" s="260" t="s">
        <v>1206</v>
      </c>
      <c r="F15" s="332"/>
      <c r="G15" s="332"/>
      <c r="H15" s="332"/>
      <c r="I15" s="335" t="s">
        <v>26</v>
      </c>
      <c r="J15" s="260" t="s">
        <v>5</v>
      </c>
      <c r="K15" s="239"/>
    </row>
    <row r="16" spans="1:68" s="330" customFormat="1" ht="6.95" customHeight="1" x14ac:dyDescent="0.3">
      <c r="B16" s="189"/>
      <c r="C16" s="332"/>
      <c r="D16" s="332"/>
      <c r="E16" s="332"/>
      <c r="F16" s="332"/>
      <c r="G16" s="332"/>
      <c r="H16" s="332"/>
      <c r="I16" s="332"/>
      <c r="J16" s="332"/>
      <c r="K16" s="239"/>
    </row>
    <row r="17" spans="2:11" s="330" customFormat="1" ht="14.45" customHeight="1" x14ac:dyDescent="0.3">
      <c r="B17" s="189"/>
      <c r="C17" s="332"/>
      <c r="D17" s="335" t="s">
        <v>27</v>
      </c>
      <c r="E17" s="332"/>
      <c r="F17" s="332"/>
      <c r="G17" s="332"/>
      <c r="H17" s="332"/>
      <c r="I17" s="335" t="s">
        <v>25</v>
      </c>
      <c r="J17" s="260" t="str">
        <f>IF('[1]Rekapitulace stavby'!AN13="Vyplň údaj","",IF('[1]Rekapitulace stavby'!AN13="","",'[1]Rekapitulace stavby'!AN13))</f>
        <v/>
      </c>
      <c r="K17" s="239"/>
    </row>
    <row r="18" spans="2:11" s="330" customFormat="1" ht="18" customHeight="1" x14ac:dyDescent="0.3">
      <c r="B18" s="189"/>
      <c r="C18" s="332"/>
      <c r="D18" s="332"/>
      <c r="E18" s="260" t="str">
        <f>IF('[1]Rekapitulace stavby'!E14="Vyplň údaj","",IF('[1]Rekapitulace stavby'!E14="","",'[1]Rekapitulace stavby'!E14))</f>
        <v xml:space="preserve"> </v>
      </c>
      <c r="F18" s="332"/>
      <c r="G18" s="332"/>
      <c r="H18" s="332"/>
      <c r="I18" s="335" t="s">
        <v>26</v>
      </c>
      <c r="J18" s="260" t="str">
        <f>IF('[1]Rekapitulace stavby'!AN14="Vyplň údaj","",IF('[1]Rekapitulace stavby'!AN14="","",'[1]Rekapitulace stavby'!AN14))</f>
        <v/>
      </c>
      <c r="K18" s="239"/>
    </row>
    <row r="19" spans="2:11" s="330" customFormat="1" ht="6.95" customHeight="1" x14ac:dyDescent="0.3">
      <c r="B19" s="189"/>
      <c r="C19" s="332"/>
      <c r="D19" s="332"/>
      <c r="E19" s="332"/>
      <c r="F19" s="332"/>
      <c r="G19" s="332"/>
      <c r="H19" s="332"/>
      <c r="I19" s="332"/>
      <c r="J19" s="332"/>
      <c r="K19" s="239"/>
    </row>
    <row r="20" spans="2:11" s="330" customFormat="1" ht="14.45" customHeight="1" x14ac:dyDescent="0.3">
      <c r="B20" s="189"/>
      <c r="C20" s="332"/>
      <c r="D20" s="335" t="s">
        <v>28</v>
      </c>
      <c r="E20" s="332"/>
      <c r="F20" s="332"/>
      <c r="G20" s="332"/>
      <c r="H20" s="332"/>
      <c r="I20" s="335" t="s">
        <v>25</v>
      </c>
      <c r="J20" s="260" t="str">
        <f>IF('[1]Rekapitulace stavby'!AN16="","",'[1]Rekapitulace stavby'!AN16)</f>
        <v/>
      </c>
      <c r="K20" s="239"/>
    </row>
    <row r="21" spans="2:11" s="330" customFormat="1" ht="18" customHeight="1" x14ac:dyDescent="0.3">
      <c r="B21" s="189"/>
      <c r="C21" s="332"/>
      <c r="D21" s="332"/>
      <c r="E21" s="260" t="str">
        <f>IF('[1]Rekapitulace stavby'!E17="","",'[1]Rekapitulace stavby'!E17)</f>
        <v xml:space="preserve"> </v>
      </c>
      <c r="F21" s="332"/>
      <c r="G21" s="332"/>
      <c r="H21" s="332"/>
      <c r="I21" s="335" t="s">
        <v>26</v>
      </c>
      <c r="J21" s="260" t="str">
        <f>IF('[1]Rekapitulace stavby'!AN17="","",'[1]Rekapitulace stavby'!AN17)</f>
        <v/>
      </c>
      <c r="K21" s="239"/>
    </row>
    <row r="22" spans="2:11" s="330" customFormat="1" ht="6.95" customHeight="1" x14ac:dyDescent="0.3">
      <c r="B22" s="189"/>
      <c r="C22" s="332"/>
      <c r="D22" s="332"/>
      <c r="E22" s="332"/>
      <c r="F22" s="332"/>
      <c r="G22" s="332"/>
      <c r="H22" s="332"/>
      <c r="I22" s="332"/>
      <c r="J22" s="332"/>
      <c r="K22" s="239"/>
    </row>
    <row r="23" spans="2:11" s="330" customFormat="1" ht="14.45" customHeight="1" x14ac:dyDescent="0.3">
      <c r="B23" s="189"/>
      <c r="C23" s="332"/>
      <c r="D23" s="335" t="s">
        <v>30</v>
      </c>
      <c r="E23" s="332"/>
      <c r="F23" s="332"/>
      <c r="G23" s="332"/>
      <c r="H23" s="332"/>
      <c r="I23" s="332"/>
      <c r="J23" s="332"/>
      <c r="K23" s="239"/>
    </row>
    <row r="24" spans="2:11" s="276" customFormat="1" ht="16.5" customHeight="1" x14ac:dyDescent="0.3">
      <c r="B24" s="279"/>
      <c r="C24" s="278"/>
      <c r="D24" s="278"/>
      <c r="E24" s="500" t="s">
        <v>5</v>
      </c>
      <c r="F24" s="500"/>
      <c r="G24" s="500"/>
      <c r="H24" s="500"/>
      <c r="I24" s="278"/>
      <c r="J24" s="278"/>
      <c r="K24" s="277"/>
    </row>
    <row r="25" spans="2:11" s="330" customFormat="1" ht="6.95" customHeight="1" x14ac:dyDescent="0.3">
      <c r="B25" s="189"/>
      <c r="C25" s="332"/>
      <c r="D25" s="332"/>
      <c r="E25" s="332"/>
      <c r="F25" s="332"/>
      <c r="G25" s="332"/>
      <c r="H25" s="332"/>
      <c r="I25" s="332"/>
      <c r="J25" s="332"/>
      <c r="K25" s="239"/>
    </row>
    <row r="26" spans="2:11" s="330" customFormat="1" ht="6.95" customHeight="1" x14ac:dyDescent="0.3">
      <c r="B26" s="189"/>
      <c r="C26" s="332"/>
      <c r="D26" s="220"/>
      <c r="E26" s="220"/>
      <c r="F26" s="220"/>
      <c r="G26" s="220"/>
      <c r="H26" s="220"/>
      <c r="I26" s="220"/>
      <c r="J26" s="220"/>
      <c r="K26" s="274"/>
    </row>
    <row r="27" spans="2:11" s="330" customFormat="1" ht="25.35" customHeight="1" x14ac:dyDescent="0.3">
      <c r="B27" s="189"/>
      <c r="C27" s="332"/>
      <c r="D27" s="275" t="s">
        <v>32</v>
      </c>
      <c r="E27" s="332"/>
      <c r="F27" s="332"/>
      <c r="G27" s="332"/>
      <c r="H27" s="332"/>
      <c r="I27" s="332"/>
      <c r="J27" s="254">
        <f>ROUND(J89,2)</f>
        <v>0</v>
      </c>
      <c r="K27" s="239"/>
    </row>
    <row r="28" spans="2:11" s="330" customFormat="1" ht="6.95" customHeight="1" x14ac:dyDescent="0.3">
      <c r="B28" s="189"/>
      <c r="C28" s="332"/>
      <c r="D28" s="220"/>
      <c r="E28" s="220"/>
      <c r="F28" s="220"/>
      <c r="G28" s="220"/>
      <c r="H28" s="220"/>
      <c r="I28" s="220"/>
      <c r="J28" s="220"/>
      <c r="K28" s="274"/>
    </row>
    <row r="29" spans="2:11" s="330" customFormat="1" ht="14.45" customHeight="1" x14ac:dyDescent="0.3">
      <c r="B29" s="189"/>
      <c r="C29" s="332"/>
      <c r="D29" s="332"/>
      <c r="E29" s="332"/>
      <c r="F29" s="273" t="s">
        <v>34</v>
      </c>
      <c r="G29" s="332"/>
      <c r="H29" s="332"/>
      <c r="I29" s="273" t="s">
        <v>33</v>
      </c>
      <c r="J29" s="273" t="s">
        <v>35</v>
      </c>
      <c r="K29" s="239"/>
    </row>
    <row r="30" spans="2:11" s="330" customFormat="1" ht="14.45" customHeight="1" x14ac:dyDescent="0.3">
      <c r="B30" s="189"/>
      <c r="C30" s="332"/>
      <c r="D30" s="272" t="s">
        <v>36</v>
      </c>
      <c r="E30" s="272" t="s">
        <v>37</v>
      </c>
      <c r="F30" s="270">
        <f>ROUND(SUM(BC89:BC210), 2)</f>
        <v>0</v>
      </c>
      <c r="G30" s="332"/>
      <c r="H30" s="332"/>
      <c r="I30" s="271">
        <v>0.21</v>
      </c>
      <c r="J30" s="270">
        <f>ROUND(ROUND((SUM(BC89:BC210)), 2)*I30, 2)</f>
        <v>0</v>
      </c>
      <c r="K30" s="239"/>
    </row>
    <row r="31" spans="2:11" s="330" customFormat="1" ht="14.45" customHeight="1" x14ac:dyDescent="0.3">
      <c r="B31" s="189"/>
      <c r="C31" s="332"/>
      <c r="D31" s="332"/>
      <c r="E31" s="272" t="s">
        <v>38</v>
      </c>
      <c r="F31" s="270">
        <f>ROUND(SUM(BD89:BD210), 2)</f>
        <v>0</v>
      </c>
      <c r="G31" s="332"/>
      <c r="H31" s="332"/>
      <c r="I31" s="271">
        <v>0.15</v>
      </c>
      <c r="J31" s="270">
        <f>ROUND(ROUND((SUM(BD89:BD210)), 2)*I31, 2)</f>
        <v>0</v>
      </c>
      <c r="K31" s="239"/>
    </row>
    <row r="32" spans="2:11" s="330" customFormat="1" ht="14.45" hidden="1" customHeight="1" x14ac:dyDescent="0.3">
      <c r="B32" s="189"/>
      <c r="C32" s="332"/>
      <c r="D32" s="332"/>
      <c r="E32" s="272" t="s">
        <v>39</v>
      </c>
      <c r="F32" s="270">
        <f>ROUND(SUM(BE89:BE210), 2)</f>
        <v>0</v>
      </c>
      <c r="G32" s="332"/>
      <c r="H32" s="332"/>
      <c r="I32" s="271">
        <v>0.21</v>
      </c>
      <c r="J32" s="270">
        <v>0</v>
      </c>
      <c r="K32" s="239"/>
    </row>
    <row r="33" spans="2:11" s="330" customFormat="1" ht="14.45" hidden="1" customHeight="1" x14ac:dyDescent="0.3">
      <c r="B33" s="189"/>
      <c r="C33" s="332"/>
      <c r="D33" s="332"/>
      <c r="E33" s="272" t="s">
        <v>40</v>
      </c>
      <c r="F33" s="270">
        <f>ROUND(SUM(BF89:BF210), 2)</f>
        <v>0</v>
      </c>
      <c r="G33" s="332"/>
      <c r="H33" s="332"/>
      <c r="I33" s="271">
        <v>0.15</v>
      </c>
      <c r="J33" s="270">
        <v>0</v>
      </c>
      <c r="K33" s="239"/>
    </row>
    <row r="34" spans="2:11" s="330" customFormat="1" ht="14.45" hidden="1" customHeight="1" x14ac:dyDescent="0.3">
      <c r="B34" s="189"/>
      <c r="C34" s="332"/>
      <c r="D34" s="332"/>
      <c r="E34" s="272" t="s">
        <v>41</v>
      </c>
      <c r="F34" s="270">
        <f>ROUND(SUM(BG89:BG210), 2)</f>
        <v>0</v>
      </c>
      <c r="G34" s="332"/>
      <c r="H34" s="332"/>
      <c r="I34" s="271">
        <v>0</v>
      </c>
      <c r="J34" s="270">
        <v>0</v>
      </c>
      <c r="K34" s="239"/>
    </row>
    <row r="35" spans="2:11" s="330" customFormat="1" ht="6.95" customHeight="1" x14ac:dyDescent="0.3">
      <c r="B35" s="189"/>
      <c r="C35" s="332"/>
      <c r="D35" s="332"/>
      <c r="E35" s="332"/>
      <c r="F35" s="332"/>
      <c r="G35" s="332"/>
      <c r="H35" s="332"/>
      <c r="I35" s="332"/>
      <c r="J35" s="332"/>
      <c r="K35" s="239"/>
    </row>
    <row r="36" spans="2:11" s="330" customFormat="1" ht="25.35" customHeight="1" x14ac:dyDescent="0.3">
      <c r="B36" s="189"/>
      <c r="C36" s="258"/>
      <c r="D36" s="269" t="s">
        <v>42</v>
      </c>
      <c r="E36" s="266"/>
      <c r="F36" s="266"/>
      <c r="G36" s="268" t="s">
        <v>43</v>
      </c>
      <c r="H36" s="267" t="s">
        <v>44</v>
      </c>
      <c r="I36" s="266"/>
      <c r="J36" s="265">
        <f>SUM(J27:J34)</f>
        <v>0</v>
      </c>
      <c r="K36" s="264"/>
    </row>
    <row r="37" spans="2:11" s="330" customFormat="1" ht="14.45" customHeight="1" x14ac:dyDescent="0.3">
      <c r="B37" s="191"/>
      <c r="C37" s="190"/>
      <c r="D37" s="190"/>
      <c r="E37" s="190"/>
      <c r="F37" s="190"/>
      <c r="G37" s="190"/>
      <c r="H37" s="190"/>
      <c r="I37" s="190"/>
      <c r="J37" s="190"/>
      <c r="K37" s="238"/>
    </row>
    <row r="41" spans="2:11" s="330" customFormat="1" ht="6.95" customHeight="1" x14ac:dyDescent="0.3">
      <c r="B41" s="237"/>
      <c r="C41" s="236"/>
      <c r="D41" s="236"/>
      <c r="E41" s="236"/>
      <c r="F41" s="236"/>
      <c r="G41" s="236"/>
      <c r="H41" s="236"/>
      <c r="I41" s="236"/>
      <c r="J41" s="236"/>
      <c r="K41" s="263"/>
    </row>
    <row r="42" spans="2:11" s="330" customFormat="1" ht="36.950000000000003" customHeight="1" x14ac:dyDescent="0.3">
      <c r="B42" s="189"/>
      <c r="C42" s="262" t="s">
        <v>104</v>
      </c>
      <c r="D42" s="332"/>
      <c r="E42" s="332"/>
      <c r="F42" s="332"/>
      <c r="G42" s="332"/>
      <c r="H42" s="332"/>
      <c r="I42" s="332"/>
      <c r="J42" s="332"/>
      <c r="K42" s="239"/>
    </row>
    <row r="43" spans="2:11" s="330" customFormat="1" ht="6.95" customHeight="1" x14ac:dyDescent="0.3">
      <c r="B43" s="189"/>
      <c r="C43" s="332"/>
      <c r="D43" s="332"/>
      <c r="E43" s="332"/>
      <c r="F43" s="332"/>
      <c r="G43" s="332"/>
      <c r="H43" s="332"/>
      <c r="I43" s="332"/>
      <c r="J43" s="332"/>
      <c r="K43" s="239"/>
    </row>
    <row r="44" spans="2:11" s="330" customFormat="1" ht="14.45" customHeight="1" x14ac:dyDescent="0.3">
      <c r="B44" s="189"/>
      <c r="C44" s="335" t="s">
        <v>17</v>
      </c>
      <c r="D44" s="332"/>
      <c r="E44" s="332"/>
      <c r="F44" s="332"/>
      <c r="G44" s="332"/>
      <c r="H44" s="332"/>
      <c r="I44" s="332"/>
      <c r="J44" s="332"/>
      <c r="K44" s="239"/>
    </row>
    <row r="45" spans="2:11" s="330" customFormat="1" ht="16.5" customHeight="1" x14ac:dyDescent="0.3">
      <c r="B45" s="189"/>
      <c r="C45" s="332"/>
      <c r="D45" s="332"/>
      <c r="E45" s="509" t="str">
        <f>E7</f>
        <v>VALDICE-modernizace tepelného hospodářství - EED</v>
      </c>
      <c r="F45" s="510"/>
      <c r="G45" s="510"/>
      <c r="H45" s="510"/>
      <c r="I45" s="332"/>
      <c r="J45" s="332"/>
      <c r="K45" s="239"/>
    </row>
    <row r="46" spans="2:11" s="330" customFormat="1" ht="14.45" customHeight="1" x14ac:dyDescent="0.3">
      <c r="B46" s="189"/>
      <c r="C46" s="335" t="s">
        <v>103</v>
      </c>
      <c r="D46" s="332"/>
      <c r="E46" s="332"/>
      <c r="F46" s="332"/>
      <c r="G46" s="332"/>
      <c r="H46" s="332"/>
      <c r="I46" s="332"/>
      <c r="J46" s="332"/>
      <c r="K46" s="239"/>
    </row>
    <row r="47" spans="2:11" s="330" customFormat="1" ht="17.25" customHeight="1" x14ac:dyDescent="0.3">
      <c r="B47" s="189"/>
      <c r="C47" s="332"/>
      <c r="D47" s="332"/>
      <c r="E47" s="511" t="str">
        <f>E9</f>
        <v>D 1.1 - Architektonicko-stavební řešení, SO03 - Kulturní dům obj. 36</v>
      </c>
      <c r="F47" s="512"/>
      <c r="G47" s="512"/>
      <c r="H47" s="512"/>
      <c r="I47" s="332"/>
      <c r="J47" s="332"/>
      <c r="K47" s="239"/>
    </row>
    <row r="48" spans="2:11" s="330" customFormat="1" ht="6.95" customHeight="1" x14ac:dyDescent="0.3">
      <c r="B48" s="189"/>
      <c r="C48" s="332"/>
      <c r="D48" s="332"/>
      <c r="E48" s="332"/>
      <c r="F48" s="332"/>
      <c r="G48" s="332"/>
      <c r="H48" s="332"/>
      <c r="I48" s="332"/>
      <c r="J48" s="332"/>
      <c r="K48" s="239"/>
    </row>
    <row r="49" spans="2:45" s="330" customFormat="1" ht="18" customHeight="1" x14ac:dyDescent="0.3">
      <c r="B49" s="189"/>
      <c r="C49" s="335" t="s">
        <v>21</v>
      </c>
      <c r="D49" s="332"/>
      <c r="E49" s="332"/>
      <c r="F49" s="260" t="str">
        <f>F12</f>
        <v>Věznice Valdice, nám. Míru 55, Valdice</v>
      </c>
      <c r="G49" s="332"/>
      <c r="H49" s="332"/>
      <c r="I49" s="335" t="s">
        <v>23</v>
      </c>
      <c r="J49" s="261" t="str">
        <f>IF(J12="","",J12)</f>
        <v>10. 5. 2018</v>
      </c>
      <c r="K49" s="239"/>
    </row>
    <row r="50" spans="2:45" s="330" customFormat="1" ht="6.95" customHeight="1" x14ac:dyDescent="0.3">
      <c r="B50" s="189"/>
      <c r="C50" s="332"/>
      <c r="D50" s="332"/>
      <c r="E50" s="332"/>
      <c r="F50" s="332"/>
      <c r="G50" s="332"/>
      <c r="H50" s="332"/>
      <c r="I50" s="332"/>
      <c r="J50" s="332"/>
      <c r="K50" s="239"/>
    </row>
    <row r="51" spans="2:45" s="330" customFormat="1" ht="15" x14ac:dyDescent="0.3">
      <c r="B51" s="189"/>
      <c r="C51" s="335" t="s">
        <v>24</v>
      </c>
      <c r="D51" s="332"/>
      <c r="E51" s="332"/>
      <c r="F51" s="260" t="str">
        <f>E15</f>
        <v>Vězeňská služba ČR, Soudní 1672/1a, Praha 4</v>
      </c>
      <c r="G51" s="332"/>
      <c r="H51" s="332"/>
      <c r="I51" s="335" t="s">
        <v>28</v>
      </c>
      <c r="J51" s="500" t="str">
        <f>E21</f>
        <v xml:space="preserve"> </v>
      </c>
      <c r="K51" s="239"/>
    </row>
    <row r="52" spans="2:45" s="330" customFormat="1" ht="14.45" customHeight="1" x14ac:dyDescent="0.3">
      <c r="B52" s="189"/>
      <c r="C52" s="335" t="s">
        <v>27</v>
      </c>
      <c r="D52" s="332"/>
      <c r="E52" s="332"/>
      <c r="F52" s="260" t="str">
        <f>IF(E18="","",E18)</f>
        <v xml:space="preserve"> </v>
      </c>
      <c r="G52" s="332"/>
      <c r="H52" s="332"/>
      <c r="I52" s="332"/>
      <c r="J52" s="501"/>
      <c r="K52" s="239"/>
    </row>
    <row r="53" spans="2:45" s="330" customFormat="1" ht="10.35" customHeight="1" x14ac:dyDescent="0.3">
      <c r="B53" s="189"/>
      <c r="C53" s="332"/>
      <c r="D53" s="332"/>
      <c r="E53" s="332"/>
      <c r="F53" s="332"/>
      <c r="G53" s="332"/>
      <c r="H53" s="332"/>
      <c r="I53" s="332"/>
      <c r="J53" s="332"/>
      <c r="K53" s="239"/>
    </row>
    <row r="54" spans="2:45" s="330" customFormat="1" ht="29.25" customHeight="1" x14ac:dyDescent="0.3">
      <c r="B54" s="189"/>
      <c r="C54" s="259" t="s">
        <v>105</v>
      </c>
      <c r="D54" s="258"/>
      <c r="E54" s="258"/>
      <c r="F54" s="258"/>
      <c r="G54" s="258"/>
      <c r="H54" s="258"/>
      <c r="I54" s="258"/>
      <c r="J54" s="257" t="s">
        <v>106</v>
      </c>
      <c r="K54" s="256"/>
    </row>
    <row r="55" spans="2:45" s="330" customFormat="1" ht="10.35" customHeight="1" x14ac:dyDescent="0.3">
      <c r="B55" s="189"/>
      <c r="C55" s="332"/>
      <c r="D55" s="332"/>
      <c r="E55" s="332"/>
      <c r="F55" s="332"/>
      <c r="G55" s="332"/>
      <c r="H55" s="332"/>
      <c r="I55" s="332"/>
      <c r="J55" s="332"/>
      <c r="K55" s="239"/>
    </row>
    <row r="56" spans="2:45" s="330" customFormat="1" ht="29.25" customHeight="1" x14ac:dyDescent="0.3">
      <c r="B56" s="189"/>
      <c r="C56" s="255" t="s">
        <v>107</v>
      </c>
      <c r="D56" s="332"/>
      <c r="E56" s="332"/>
      <c r="F56" s="332"/>
      <c r="G56" s="332"/>
      <c r="H56" s="332"/>
      <c r="I56" s="332"/>
      <c r="J56" s="254">
        <f>J89</f>
        <v>0</v>
      </c>
      <c r="K56" s="239"/>
      <c r="AS56" s="192" t="s">
        <v>108</v>
      </c>
    </row>
    <row r="57" spans="2:45" s="240" customFormat="1" ht="24.95" customHeight="1" x14ac:dyDescent="0.3">
      <c r="B57" s="246"/>
      <c r="C57" s="245"/>
      <c r="D57" s="244" t="s">
        <v>982</v>
      </c>
      <c r="E57" s="243"/>
      <c r="F57" s="243"/>
      <c r="G57" s="243"/>
      <c r="H57" s="243"/>
      <c r="I57" s="243"/>
      <c r="J57" s="242">
        <f>J90</f>
        <v>0</v>
      </c>
      <c r="K57" s="241"/>
    </row>
    <row r="58" spans="2:45" s="247" customFormat="1" ht="19.899999999999999" customHeight="1" x14ac:dyDescent="0.3">
      <c r="B58" s="253"/>
      <c r="C58" s="252"/>
      <c r="D58" s="251" t="s">
        <v>981</v>
      </c>
      <c r="E58" s="250"/>
      <c r="F58" s="250"/>
      <c r="G58" s="250"/>
      <c r="H58" s="250"/>
      <c r="I58" s="250"/>
      <c r="J58" s="249">
        <f>J91</f>
        <v>0</v>
      </c>
      <c r="K58" s="248"/>
    </row>
    <row r="59" spans="2:45" s="247" customFormat="1" ht="19.899999999999999" customHeight="1" x14ac:dyDescent="0.3">
      <c r="B59" s="253"/>
      <c r="C59" s="252"/>
      <c r="D59" s="251" t="s">
        <v>980</v>
      </c>
      <c r="E59" s="250"/>
      <c r="F59" s="250"/>
      <c r="G59" s="250"/>
      <c r="H59" s="250"/>
      <c r="I59" s="250"/>
      <c r="J59" s="249">
        <f>J102</f>
        <v>0</v>
      </c>
      <c r="K59" s="248"/>
    </row>
    <row r="60" spans="2:45" s="247" customFormat="1" ht="19.899999999999999" customHeight="1" x14ac:dyDescent="0.3">
      <c r="B60" s="253"/>
      <c r="C60" s="252"/>
      <c r="D60" s="251" t="s">
        <v>979</v>
      </c>
      <c r="E60" s="250"/>
      <c r="F60" s="250"/>
      <c r="G60" s="250"/>
      <c r="H60" s="250"/>
      <c r="I60" s="250"/>
      <c r="J60" s="249">
        <f>J109</f>
        <v>0</v>
      </c>
      <c r="K60" s="248"/>
    </row>
    <row r="61" spans="2:45" s="247" customFormat="1" ht="19.899999999999999" customHeight="1" x14ac:dyDescent="0.3">
      <c r="B61" s="253"/>
      <c r="C61" s="252"/>
      <c r="D61" s="251" t="s">
        <v>978</v>
      </c>
      <c r="E61" s="250"/>
      <c r="F61" s="250"/>
      <c r="G61" s="250"/>
      <c r="H61" s="250"/>
      <c r="I61" s="250"/>
      <c r="J61" s="249">
        <f>J136</f>
        <v>0</v>
      </c>
      <c r="K61" s="248"/>
    </row>
    <row r="62" spans="2:45" s="247" customFormat="1" ht="19.899999999999999" customHeight="1" x14ac:dyDescent="0.3">
      <c r="B62" s="253"/>
      <c r="C62" s="252"/>
      <c r="D62" s="251" t="s">
        <v>977</v>
      </c>
      <c r="E62" s="250"/>
      <c r="F62" s="250"/>
      <c r="G62" s="250"/>
      <c r="H62" s="250"/>
      <c r="I62" s="250"/>
      <c r="J62" s="249">
        <f>J161</f>
        <v>0</v>
      </c>
      <c r="K62" s="248"/>
    </row>
    <row r="63" spans="2:45" s="247" customFormat="1" ht="19.899999999999999" customHeight="1" x14ac:dyDescent="0.3">
      <c r="B63" s="253"/>
      <c r="C63" s="252"/>
      <c r="D63" s="251" t="s">
        <v>976</v>
      </c>
      <c r="E63" s="250"/>
      <c r="F63" s="250"/>
      <c r="G63" s="250"/>
      <c r="H63" s="250"/>
      <c r="I63" s="250"/>
      <c r="J63" s="249">
        <f>J168</f>
        <v>0</v>
      </c>
      <c r="K63" s="248"/>
    </row>
    <row r="64" spans="2:45" s="240" customFormat="1" ht="24.95" customHeight="1" x14ac:dyDescent="0.3">
      <c r="B64" s="246"/>
      <c r="C64" s="245"/>
      <c r="D64" s="244" t="s">
        <v>109</v>
      </c>
      <c r="E64" s="243"/>
      <c r="F64" s="243"/>
      <c r="G64" s="243"/>
      <c r="H64" s="243"/>
      <c r="I64" s="243"/>
      <c r="J64" s="242">
        <f>J171</f>
        <v>0</v>
      </c>
      <c r="K64" s="241"/>
    </row>
    <row r="65" spans="2:12" s="247" customFormat="1" ht="19.899999999999999" customHeight="1" x14ac:dyDescent="0.3">
      <c r="B65" s="253"/>
      <c r="C65" s="252"/>
      <c r="D65" s="251" t="s">
        <v>975</v>
      </c>
      <c r="E65" s="250"/>
      <c r="F65" s="250"/>
      <c r="G65" s="250"/>
      <c r="H65" s="250"/>
      <c r="I65" s="250"/>
      <c r="J65" s="249">
        <f>J172</f>
        <v>0</v>
      </c>
      <c r="K65" s="248"/>
    </row>
    <row r="66" spans="2:12" s="247" customFormat="1" ht="19.899999999999999" customHeight="1" x14ac:dyDescent="0.3">
      <c r="B66" s="253"/>
      <c r="C66" s="252"/>
      <c r="D66" s="251" t="s">
        <v>974</v>
      </c>
      <c r="E66" s="250"/>
      <c r="F66" s="250"/>
      <c r="G66" s="250"/>
      <c r="H66" s="250"/>
      <c r="I66" s="250"/>
      <c r="J66" s="249">
        <f>J180</f>
        <v>0</v>
      </c>
      <c r="K66" s="248"/>
    </row>
    <row r="67" spans="2:12" s="247" customFormat="1" ht="19.899999999999999" customHeight="1" x14ac:dyDescent="0.3">
      <c r="B67" s="253"/>
      <c r="C67" s="252"/>
      <c r="D67" s="251" t="s">
        <v>973</v>
      </c>
      <c r="E67" s="250"/>
      <c r="F67" s="250"/>
      <c r="G67" s="250"/>
      <c r="H67" s="250"/>
      <c r="I67" s="250"/>
      <c r="J67" s="249">
        <f>J182</f>
        <v>0</v>
      </c>
      <c r="K67" s="248"/>
    </row>
    <row r="68" spans="2:12" s="247" customFormat="1" ht="19.899999999999999" customHeight="1" x14ac:dyDescent="0.3">
      <c r="B68" s="253"/>
      <c r="C68" s="252"/>
      <c r="D68" s="251" t="s">
        <v>972</v>
      </c>
      <c r="E68" s="250"/>
      <c r="F68" s="250"/>
      <c r="G68" s="250"/>
      <c r="H68" s="250"/>
      <c r="I68" s="250"/>
      <c r="J68" s="249">
        <f>J197</f>
        <v>0</v>
      </c>
      <c r="K68" s="248"/>
    </row>
    <row r="69" spans="2:12" s="240" customFormat="1" ht="24.95" customHeight="1" x14ac:dyDescent="0.3">
      <c r="B69" s="246"/>
      <c r="C69" s="245"/>
      <c r="D69" s="244" t="s">
        <v>971</v>
      </c>
      <c r="E69" s="243"/>
      <c r="F69" s="243"/>
      <c r="G69" s="243"/>
      <c r="H69" s="243"/>
      <c r="I69" s="243"/>
      <c r="J69" s="242">
        <f>J207</f>
        <v>0</v>
      </c>
      <c r="K69" s="241"/>
    </row>
    <row r="70" spans="2:12" s="330" customFormat="1" ht="21.75" customHeight="1" x14ac:dyDescent="0.3">
      <c r="B70" s="189"/>
      <c r="C70" s="332"/>
      <c r="D70" s="332"/>
      <c r="E70" s="332"/>
      <c r="F70" s="332"/>
      <c r="G70" s="332"/>
      <c r="H70" s="332"/>
      <c r="I70" s="332"/>
      <c r="J70" s="332"/>
      <c r="K70" s="239"/>
    </row>
    <row r="71" spans="2:12" s="330" customFormat="1" ht="6.95" customHeight="1" x14ac:dyDescent="0.3">
      <c r="B71" s="191"/>
      <c r="C71" s="190"/>
      <c r="D71" s="190"/>
      <c r="E71" s="190"/>
      <c r="F71" s="190"/>
      <c r="G71" s="190"/>
      <c r="H71" s="190"/>
      <c r="I71" s="190"/>
      <c r="J71" s="190"/>
      <c r="K71" s="238"/>
    </row>
    <row r="75" spans="2:12" s="330" customFormat="1" ht="6.95" customHeight="1" x14ac:dyDescent="0.3">
      <c r="B75" s="237"/>
      <c r="C75" s="236"/>
      <c r="D75" s="236"/>
      <c r="E75" s="236"/>
      <c r="F75" s="236"/>
      <c r="G75" s="236"/>
      <c r="H75" s="236"/>
      <c r="I75" s="236"/>
      <c r="J75" s="236"/>
      <c r="K75" s="236"/>
      <c r="L75" s="189"/>
    </row>
    <row r="76" spans="2:12" s="330" customFormat="1" ht="36.950000000000003" customHeight="1" x14ac:dyDescent="0.3">
      <c r="B76" s="189"/>
      <c r="C76" s="235" t="s">
        <v>111</v>
      </c>
      <c r="L76" s="189"/>
    </row>
    <row r="77" spans="2:12" s="330" customFormat="1" ht="6.95" customHeight="1" x14ac:dyDescent="0.3">
      <c r="B77" s="189"/>
      <c r="L77" s="189"/>
    </row>
    <row r="78" spans="2:12" s="330" customFormat="1" ht="14.45" customHeight="1" x14ac:dyDescent="0.3">
      <c r="B78" s="189"/>
      <c r="C78" s="333" t="s">
        <v>17</v>
      </c>
      <c r="L78" s="189"/>
    </row>
    <row r="79" spans="2:12" s="330" customFormat="1" ht="16.5" customHeight="1" x14ac:dyDescent="0.3">
      <c r="B79" s="189"/>
      <c r="E79" s="502" t="str">
        <f>E7</f>
        <v>VALDICE-modernizace tepelného hospodářství - EED</v>
      </c>
      <c r="F79" s="503"/>
      <c r="G79" s="503"/>
      <c r="H79" s="503"/>
      <c r="L79" s="189"/>
    </row>
    <row r="80" spans="2:12" s="330" customFormat="1" ht="14.45" customHeight="1" x14ac:dyDescent="0.3">
      <c r="B80" s="189"/>
      <c r="C80" s="333" t="s">
        <v>103</v>
      </c>
      <c r="L80" s="189"/>
    </row>
    <row r="81" spans="2:63" s="330" customFormat="1" ht="17.25" customHeight="1" x14ac:dyDescent="0.3">
      <c r="B81" s="189"/>
      <c r="E81" s="504" t="str">
        <f>E9</f>
        <v>D 1.1 - Architektonicko-stavební řešení, SO03 - Kulturní dům obj. 36</v>
      </c>
      <c r="F81" s="505"/>
      <c r="G81" s="505"/>
      <c r="H81" s="505"/>
      <c r="L81" s="189"/>
    </row>
    <row r="82" spans="2:63" s="330" customFormat="1" ht="6.95" customHeight="1" x14ac:dyDescent="0.3">
      <c r="B82" s="189"/>
      <c r="L82" s="189"/>
    </row>
    <row r="83" spans="2:63" s="330" customFormat="1" ht="18" customHeight="1" x14ac:dyDescent="0.3">
      <c r="B83" s="189"/>
      <c r="C83" s="333" t="s">
        <v>21</v>
      </c>
      <c r="F83" s="233" t="str">
        <f>F12</f>
        <v>Věznice Valdice, nám. Míru 55, Valdice</v>
      </c>
      <c r="I83" s="333" t="s">
        <v>23</v>
      </c>
      <c r="J83" s="234" t="str">
        <f>IF(J12="","",J12)</f>
        <v>10. 5. 2018</v>
      </c>
      <c r="L83" s="189"/>
    </row>
    <row r="84" spans="2:63" s="330" customFormat="1" ht="6.95" customHeight="1" x14ac:dyDescent="0.3">
      <c r="B84" s="189"/>
      <c r="L84" s="189"/>
    </row>
    <row r="85" spans="2:63" s="330" customFormat="1" ht="15" x14ac:dyDescent="0.3">
      <c r="B85" s="189"/>
      <c r="C85" s="333" t="s">
        <v>24</v>
      </c>
      <c r="F85" s="233" t="str">
        <f>E15</f>
        <v>Vězeňská služba ČR, Soudní 1672/1a, Praha 4</v>
      </c>
      <c r="I85" s="333" t="s">
        <v>28</v>
      </c>
      <c r="J85" s="233" t="str">
        <f>E21</f>
        <v xml:space="preserve"> </v>
      </c>
      <c r="L85" s="189"/>
    </row>
    <row r="86" spans="2:63" s="330" customFormat="1" ht="14.45" customHeight="1" x14ac:dyDescent="0.3">
      <c r="B86" s="189"/>
      <c r="C86" s="333" t="s">
        <v>27</v>
      </c>
      <c r="F86" s="233" t="str">
        <f>IF(E18="","",E18)</f>
        <v xml:space="preserve"> </v>
      </c>
      <c r="L86" s="189"/>
    </row>
    <row r="87" spans="2:63" s="330" customFormat="1" ht="10.35" customHeight="1" x14ac:dyDescent="0.3">
      <c r="B87" s="189"/>
      <c r="L87" s="189"/>
    </row>
    <row r="88" spans="2:63" s="225" customFormat="1" ht="29.25" customHeight="1" x14ac:dyDescent="0.3">
      <c r="B88" s="229"/>
      <c r="C88" s="232" t="s">
        <v>112</v>
      </c>
      <c r="D88" s="231" t="s">
        <v>51</v>
      </c>
      <c r="E88" s="231" t="s">
        <v>47</v>
      </c>
      <c r="F88" s="231" t="s">
        <v>113</v>
      </c>
      <c r="G88" s="231" t="s">
        <v>114</v>
      </c>
      <c r="H88" s="231" t="s">
        <v>115</v>
      </c>
      <c r="I88" s="231" t="s">
        <v>116</v>
      </c>
      <c r="J88" s="231" t="s">
        <v>106</v>
      </c>
      <c r="K88" s="230" t="s">
        <v>117</v>
      </c>
      <c r="L88" s="229"/>
      <c r="M88" s="228" t="s">
        <v>118</v>
      </c>
      <c r="N88" s="227" t="s">
        <v>36</v>
      </c>
      <c r="O88" s="227" t="s">
        <v>119</v>
      </c>
      <c r="P88" s="227" t="s">
        <v>120</v>
      </c>
      <c r="Q88" s="227" t="s">
        <v>121</v>
      </c>
      <c r="R88" s="227" t="s">
        <v>122</v>
      </c>
      <c r="S88" s="227" t="s">
        <v>123</v>
      </c>
      <c r="T88" s="226" t="s">
        <v>124</v>
      </c>
    </row>
    <row r="89" spans="2:63" s="330" customFormat="1" ht="29.25" customHeight="1" x14ac:dyDescent="0.35">
      <c r="B89" s="189"/>
      <c r="C89" s="224" t="s">
        <v>107</v>
      </c>
      <c r="J89" s="223">
        <f>BI89</f>
        <v>0</v>
      </c>
      <c r="L89" s="189"/>
      <c r="M89" s="222"/>
      <c r="N89" s="220"/>
      <c r="O89" s="220"/>
      <c r="P89" s="221">
        <f>P90+P171+P207</f>
        <v>648.95574499999998</v>
      </c>
      <c r="Q89" s="220"/>
      <c r="R89" s="221">
        <f>R90+R171+R207</f>
        <v>49.451488809999994</v>
      </c>
      <c r="S89" s="220"/>
      <c r="T89" s="219">
        <f>T90+T171+T207</f>
        <v>7.0590250000000019</v>
      </c>
      <c r="AR89" s="192" t="s">
        <v>65</v>
      </c>
      <c r="AS89" s="192" t="s">
        <v>108</v>
      </c>
      <c r="BI89" s="218">
        <f>BI90+BI171+BI207</f>
        <v>0</v>
      </c>
    </row>
    <row r="90" spans="2:63" s="207" customFormat="1" ht="37.35" customHeight="1" x14ac:dyDescent="0.35">
      <c r="B90" s="215"/>
      <c r="D90" s="209" t="s">
        <v>65</v>
      </c>
      <c r="E90" s="217" t="s">
        <v>970</v>
      </c>
      <c r="F90" s="217" t="s">
        <v>969</v>
      </c>
      <c r="J90" s="216">
        <f>BI90</f>
        <v>0</v>
      </c>
      <c r="L90" s="215"/>
      <c r="M90" s="214"/>
      <c r="N90" s="212"/>
      <c r="O90" s="212"/>
      <c r="P90" s="213">
        <f>P91+P102+P109+P136+P161+P168</f>
        <v>561.48569199999997</v>
      </c>
      <c r="Q90" s="212"/>
      <c r="R90" s="213">
        <f>R91+R102+R109+R136+R161+R168</f>
        <v>48.941776009999991</v>
      </c>
      <c r="S90" s="212"/>
      <c r="T90" s="211">
        <f>T91+T102+T109+T136+T161+T168</f>
        <v>7.0222000000000016</v>
      </c>
      <c r="AP90" s="209" t="s">
        <v>74</v>
      </c>
      <c r="AR90" s="210" t="s">
        <v>65</v>
      </c>
      <c r="AS90" s="210" t="s">
        <v>66</v>
      </c>
      <c r="AW90" s="209" t="s">
        <v>127</v>
      </c>
      <c r="BI90" s="208">
        <f>BI91+BI102+BI109+BI136+BI161+BI168</f>
        <v>0</v>
      </c>
    </row>
    <row r="91" spans="2:63" s="207" customFormat="1" ht="19.899999999999999" customHeight="1" x14ac:dyDescent="0.3">
      <c r="B91" s="215"/>
      <c r="D91" s="209" t="s">
        <v>65</v>
      </c>
      <c r="E91" s="377" t="s">
        <v>76</v>
      </c>
      <c r="F91" s="377" t="s">
        <v>968</v>
      </c>
      <c r="J91" s="376">
        <f>BI91</f>
        <v>0</v>
      </c>
      <c r="L91" s="215"/>
      <c r="M91" s="214"/>
      <c r="N91" s="212"/>
      <c r="O91" s="212"/>
      <c r="P91" s="213">
        <f>SUM(P92:P101)</f>
        <v>3.5703169999999997</v>
      </c>
      <c r="Q91" s="212"/>
      <c r="R91" s="213">
        <f>SUM(R92:R101)</f>
        <v>3.25439897</v>
      </c>
      <c r="S91" s="212"/>
      <c r="T91" s="211">
        <f>SUM(T92:T101)</f>
        <v>0</v>
      </c>
      <c r="AP91" s="209" t="s">
        <v>74</v>
      </c>
      <c r="AR91" s="210" t="s">
        <v>65</v>
      </c>
      <c r="AS91" s="210" t="s">
        <v>74</v>
      </c>
      <c r="AW91" s="209" t="s">
        <v>127</v>
      </c>
      <c r="BI91" s="208">
        <f>SUM(BI92:BI101)</f>
        <v>0</v>
      </c>
    </row>
    <row r="92" spans="2:63" s="330" customFormat="1" ht="16.5" customHeight="1" x14ac:dyDescent="0.3">
      <c r="B92" s="206"/>
      <c r="C92" s="205" t="s">
        <v>74</v>
      </c>
      <c r="D92" s="205" t="s">
        <v>336</v>
      </c>
      <c r="E92" s="204" t="s">
        <v>967</v>
      </c>
      <c r="F92" s="200" t="s">
        <v>966</v>
      </c>
      <c r="G92" s="203" t="s">
        <v>905</v>
      </c>
      <c r="H92" s="202">
        <v>1.3009999999999999</v>
      </c>
      <c r="I92" s="201"/>
      <c r="J92" s="201"/>
      <c r="K92" s="200"/>
      <c r="L92" s="189"/>
      <c r="M92" s="199" t="s">
        <v>5</v>
      </c>
      <c r="N92" s="198" t="s">
        <v>37</v>
      </c>
      <c r="O92" s="197">
        <v>0.629</v>
      </c>
      <c r="P92" s="197">
        <f>O92*H92</f>
        <v>0.81832899999999997</v>
      </c>
      <c r="Q92" s="197">
        <v>2.45329</v>
      </c>
      <c r="R92" s="197">
        <f>Q92*H92</f>
        <v>3.1917302899999997</v>
      </c>
      <c r="S92" s="197">
        <v>0</v>
      </c>
      <c r="T92" s="196">
        <f>S92*H92</f>
        <v>0</v>
      </c>
      <c r="AP92" s="192" t="s">
        <v>688</v>
      </c>
      <c r="AR92" s="192" t="s">
        <v>336</v>
      </c>
      <c r="AS92" s="192" t="s">
        <v>76</v>
      </c>
      <c r="AW92" s="192" t="s">
        <v>127</v>
      </c>
      <c r="BC92" s="195">
        <f>IF(N92="základní",J92,0)</f>
        <v>0</v>
      </c>
      <c r="BD92" s="195">
        <f>IF(N92="snížená",J92,0)</f>
        <v>0</v>
      </c>
      <c r="BE92" s="195">
        <f>IF(N92="zákl. přenesená",J92,0)</f>
        <v>0</v>
      </c>
      <c r="BF92" s="195">
        <f>IF(N92="sníž. přenesená",J92,0)</f>
        <v>0</v>
      </c>
      <c r="BG92" s="195">
        <f>IF(N92="nulová",J92,0)</f>
        <v>0</v>
      </c>
      <c r="BH92" s="192" t="s">
        <v>74</v>
      </c>
      <c r="BI92" s="195">
        <f>ROUND(I92*H92,2)</f>
        <v>0</v>
      </c>
      <c r="BJ92" s="192" t="s">
        <v>688</v>
      </c>
      <c r="BK92" s="192" t="s">
        <v>965</v>
      </c>
    </row>
    <row r="93" spans="2:63" s="308" customFormat="1" x14ac:dyDescent="0.3">
      <c r="B93" s="313"/>
      <c r="D93" s="371" t="s">
        <v>475</v>
      </c>
      <c r="E93" s="309" t="s">
        <v>5</v>
      </c>
      <c r="F93" s="314" t="s">
        <v>964</v>
      </c>
      <c r="H93" s="309" t="s">
        <v>5</v>
      </c>
      <c r="L93" s="313"/>
      <c r="M93" s="312"/>
      <c r="N93" s="311"/>
      <c r="O93" s="311"/>
      <c r="P93" s="311"/>
      <c r="Q93" s="311"/>
      <c r="R93" s="311"/>
      <c r="S93" s="311"/>
      <c r="T93" s="310"/>
      <c r="AR93" s="309" t="s">
        <v>475</v>
      </c>
      <c r="AS93" s="309" t="s">
        <v>76</v>
      </c>
      <c r="AT93" s="308" t="s">
        <v>74</v>
      </c>
      <c r="AU93" s="308" t="s">
        <v>29</v>
      </c>
      <c r="AV93" s="308" t="s">
        <v>66</v>
      </c>
      <c r="AW93" s="309" t="s">
        <v>127</v>
      </c>
    </row>
    <row r="94" spans="2:63" s="363" customFormat="1" x14ac:dyDescent="0.3">
      <c r="B94" s="368"/>
      <c r="D94" s="371" t="s">
        <v>475</v>
      </c>
      <c r="E94" s="364" t="s">
        <v>5</v>
      </c>
      <c r="F94" s="370" t="s">
        <v>963</v>
      </c>
      <c r="H94" s="369">
        <v>0.85099999999999998</v>
      </c>
      <c r="L94" s="368"/>
      <c r="M94" s="375"/>
      <c r="N94" s="374"/>
      <c r="O94" s="374"/>
      <c r="P94" s="374"/>
      <c r="Q94" s="374"/>
      <c r="R94" s="374"/>
      <c r="S94" s="374"/>
      <c r="T94" s="373"/>
      <c r="AR94" s="364" t="s">
        <v>475</v>
      </c>
      <c r="AS94" s="364" t="s">
        <v>76</v>
      </c>
      <c r="AT94" s="363" t="s">
        <v>76</v>
      </c>
      <c r="AU94" s="363" t="s">
        <v>29</v>
      </c>
      <c r="AV94" s="363" t="s">
        <v>66</v>
      </c>
      <c r="AW94" s="364" t="s">
        <v>127</v>
      </c>
    </row>
    <row r="95" spans="2:63" s="363" customFormat="1" x14ac:dyDescent="0.3">
      <c r="B95" s="368"/>
      <c r="D95" s="371" t="s">
        <v>475</v>
      </c>
      <c r="E95" s="364" t="s">
        <v>5</v>
      </c>
      <c r="F95" s="370" t="s">
        <v>962</v>
      </c>
      <c r="H95" s="369">
        <v>0.45</v>
      </c>
      <c r="L95" s="368"/>
      <c r="M95" s="375"/>
      <c r="N95" s="374"/>
      <c r="O95" s="374"/>
      <c r="P95" s="374"/>
      <c r="Q95" s="374"/>
      <c r="R95" s="374"/>
      <c r="S95" s="374"/>
      <c r="T95" s="373"/>
      <c r="AR95" s="364" t="s">
        <v>475</v>
      </c>
      <c r="AS95" s="364" t="s">
        <v>76</v>
      </c>
      <c r="AT95" s="363" t="s">
        <v>76</v>
      </c>
      <c r="AU95" s="363" t="s">
        <v>29</v>
      </c>
      <c r="AV95" s="363" t="s">
        <v>66</v>
      </c>
      <c r="AW95" s="364" t="s">
        <v>127</v>
      </c>
    </row>
    <row r="96" spans="2:63" s="300" customFormat="1" x14ac:dyDescent="0.3">
      <c r="B96" s="305"/>
      <c r="D96" s="371" t="s">
        <v>475</v>
      </c>
      <c r="E96" s="301" t="s">
        <v>5</v>
      </c>
      <c r="F96" s="307" t="s">
        <v>808</v>
      </c>
      <c r="H96" s="306">
        <v>1.3009999999999999</v>
      </c>
      <c r="L96" s="305"/>
      <c r="M96" s="304"/>
      <c r="N96" s="303"/>
      <c r="O96" s="303"/>
      <c r="P96" s="303"/>
      <c r="Q96" s="303"/>
      <c r="R96" s="303"/>
      <c r="S96" s="303"/>
      <c r="T96" s="302"/>
      <c r="AR96" s="301" t="s">
        <v>475</v>
      </c>
      <c r="AS96" s="301" t="s">
        <v>76</v>
      </c>
      <c r="AT96" s="300" t="s">
        <v>688</v>
      </c>
      <c r="AU96" s="300" t="s">
        <v>29</v>
      </c>
      <c r="AV96" s="300" t="s">
        <v>74</v>
      </c>
      <c r="AW96" s="301" t="s">
        <v>127</v>
      </c>
    </row>
    <row r="97" spans="2:63" s="330" customFormat="1" ht="16.5" customHeight="1" x14ac:dyDescent="0.3">
      <c r="B97" s="206"/>
      <c r="C97" s="205" t="s">
        <v>76</v>
      </c>
      <c r="D97" s="205" t="s">
        <v>336</v>
      </c>
      <c r="E97" s="204" t="s">
        <v>961</v>
      </c>
      <c r="F97" s="200" t="s">
        <v>960</v>
      </c>
      <c r="G97" s="203" t="s">
        <v>715</v>
      </c>
      <c r="H97" s="202">
        <v>2.8559999999999999</v>
      </c>
      <c r="I97" s="201"/>
      <c r="J97" s="201"/>
      <c r="K97" s="200"/>
      <c r="L97" s="189"/>
      <c r="M97" s="199" t="s">
        <v>5</v>
      </c>
      <c r="N97" s="198" t="s">
        <v>37</v>
      </c>
      <c r="O97" s="197">
        <v>0.27400000000000002</v>
      </c>
      <c r="P97" s="197">
        <f>O97*H97</f>
        <v>0.78254400000000002</v>
      </c>
      <c r="Q97" s="197">
        <v>2.64E-3</v>
      </c>
      <c r="R97" s="197">
        <f>Q97*H97</f>
        <v>7.5398399999999999E-3</v>
      </c>
      <c r="S97" s="197">
        <v>0</v>
      </c>
      <c r="T97" s="196">
        <f>S97*H97</f>
        <v>0</v>
      </c>
      <c r="AP97" s="192" t="s">
        <v>688</v>
      </c>
      <c r="AR97" s="192" t="s">
        <v>336</v>
      </c>
      <c r="AS97" s="192" t="s">
        <v>76</v>
      </c>
      <c r="AW97" s="192" t="s">
        <v>127</v>
      </c>
      <c r="BC97" s="195">
        <f>IF(N97="základní",J97,0)</f>
        <v>0</v>
      </c>
      <c r="BD97" s="195">
        <f>IF(N97="snížená",J97,0)</f>
        <v>0</v>
      </c>
      <c r="BE97" s="195">
        <f>IF(N97="zákl. přenesená",J97,0)</f>
        <v>0</v>
      </c>
      <c r="BF97" s="195">
        <f>IF(N97="sníž. přenesená",J97,0)</f>
        <v>0</v>
      </c>
      <c r="BG97" s="195">
        <f>IF(N97="nulová",J97,0)</f>
        <v>0</v>
      </c>
      <c r="BH97" s="192" t="s">
        <v>74</v>
      </c>
      <c r="BI97" s="195">
        <f>ROUND(I97*H97,2)</f>
        <v>0</v>
      </c>
      <c r="BJ97" s="192" t="s">
        <v>688</v>
      </c>
      <c r="BK97" s="192" t="s">
        <v>959</v>
      </c>
    </row>
    <row r="98" spans="2:63" s="363" customFormat="1" x14ac:dyDescent="0.3">
      <c r="B98" s="368"/>
      <c r="D98" s="371" t="s">
        <v>475</v>
      </c>
      <c r="E98" s="364" t="s">
        <v>5</v>
      </c>
      <c r="F98" s="370" t="s">
        <v>958</v>
      </c>
      <c r="H98" s="369">
        <v>2.8559999999999999</v>
      </c>
      <c r="L98" s="368"/>
      <c r="M98" s="375"/>
      <c r="N98" s="374"/>
      <c r="O98" s="374"/>
      <c r="P98" s="374"/>
      <c r="Q98" s="374"/>
      <c r="R98" s="374"/>
      <c r="S98" s="374"/>
      <c r="T98" s="373"/>
      <c r="AR98" s="364" t="s">
        <v>475</v>
      </c>
      <c r="AS98" s="364" t="s">
        <v>76</v>
      </c>
      <c r="AT98" s="363" t="s">
        <v>76</v>
      </c>
      <c r="AU98" s="363" t="s">
        <v>29</v>
      </c>
      <c r="AV98" s="363" t="s">
        <v>74</v>
      </c>
      <c r="AW98" s="364" t="s">
        <v>127</v>
      </c>
    </row>
    <row r="99" spans="2:63" s="330" customFormat="1" ht="16.5" customHeight="1" x14ac:dyDescent="0.3">
      <c r="B99" s="206"/>
      <c r="C99" s="205" t="s">
        <v>684</v>
      </c>
      <c r="D99" s="205" t="s">
        <v>336</v>
      </c>
      <c r="E99" s="204" t="s">
        <v>957</v>
      </c>
      <c r="F99" s="200" t="s">
        <v>956</v>
      </c>
      <c r="G99" s="203" t="s">
        <v>715</v>
      </c>
      <c r="H99" s="202">
        <v>2.8559999999999999</v>
      </c>
      <c r="I99" s="201"/>
      <c r="J99" s="201"/>
      <c r="K99" s="200"/>
      <c r="L99" s="189"/>
      <c r="M99" s="199" t="s">
        <v>5</v>
      </c>
      <c r="N99" s="198" t="s">
        <v>37</v>
      </c>
      <c r="O99" s="197">
        <v>9.1999999999999998E-2</v>
      </c>
      <c r="P99" s="197">
        <f>O99*H99</f>
        <v>0.26275199999999999</v>
      </c>
      <c r="Q99" s="197">
        <v>0</v>
      </c>
      <c r="R99" s="197">
        <f>Q99*H99</f>
        <v>0</v>
      </c>
      <c r="S99" s="197">
        <v>0</v>
      </c>
      <c r="T99" s="196">
        <f>S99*H99</f>
        <v>0</v>
      </c>
      <c r="AP99" s="192" t="s">
        <v>688</v>
      </c>
      <c r="AR99" s="192" t="s">
        <v>336</v>
      </c>
      <c r="AS99" s="192" t="s">
        <v>76</v>
      </c>
      <c r="AW99" s="192" t="s">
        <v>127</v>
      </c>
      <c r="BC99" s="195">
        <f>IF(N99="základní",J99,0)</f>
        <v>0</v>
      </c>
      <c r="BD99" s="195">
        <f>IF(N99="snížená",J99,0)</f>
        <v>0</v>
      </c>
      <c r="BE99" s="195">
        <f>IF(N99="zákl. přenesená",J99,0)</f>
        <v>0</v>
      </c>
      <c r="BF99" s="195">
        <f>IF(N99="sníž. přenesená",J99,0)</f>
        <v>0</v>
      </c>
      <c r="BG99" s="195">
        <f>IF(N99="nulová",J99,0)</f>
        <v>0</v>
      </c>
      <c r="BH99" s="192" t="s">
        <v>74</v>
      </c>
      <c r="BI99" s="195">
        <f>ROUND(I99*H99,2)</f>
        <v>0</v>
      </c>
      <c r="BJ99" s="192" t="s">
        <v>688</v>
      </c>
      <c r="BK99" s="192" t="s">
        <v>955</v>
      </c>
    </row>
    <row r="100" spans="2:63" s="330" customFormat="1" ht="16.5" customHeight="1" x14ac:dyDescent="0.3">
      <c r="B100" s="206"/>
      <c r="C100" s="205" t="s">
        <v>688</v>
      </c>
      <c r="D100" s="205" t="s">
        <v>336</v>
      </c>
      <c r="E100" s="204" t="s">
        <v>954</v>
      </c>
      <c r="F100" s="200" t="s">
        <v>953</v>
      </c>
      <c r="G100" s="203" t="s">
        <v>211</v>
      </c>
      <c r="H100" s="202">
        <v>5.1999999999999998E-2</v>
      </c>
      <c r="I100" s="201"/>
      <c r="J100" s="201"/>
      <c r="K100" s="200"/>
      <c r="L100" s="189"/>
      <c r="M100" s="199" t="s">
        <v>5</v>
      </c>
      <c r="N100" s="198" t="s">
        <v>37</v>
      </c>
      <c r="O100" s="197">
        <v>32.820999999999998</v>
      </c>
      <c r="P100" s="197">
        <f>O100*H100</f>
        <v>1.7066919999999999</v>
      </c>
      <c r="Q100" s="197">
        <v>1.0601700000000001</v>
      </c>
      <c r="R100" s="197">
        <f>Q100*H100</f>
        <v>5.5128839999999998E-2</v>
      </c>
      <c r="S100" s="197">
        <v>0</v>
      </c>
      <c r="T100" s="196">
        <f>S100*H100</f>
        <v>0</v>
      </c>
      <c r="AP100" s="192" t="s">
        <v>688</v>
      </c>
      <c r="AR100" s="192" t="s">
        <v>336</v>
      </c>
      <c r="AS100" s="192" t="s">
        <v>76</v>
      </c>
      <c r="AW100" s="192" t="s">
        <v>127</v>
      </c>
      <c r="BC100" s="195">
        <f>IF(N100="základní",J100,0)</f>
        <v>0</v>
      </c>
      <c r="BD100" s="195">
        <f>IF(N100="snížená",J100,0)</f>
        <v>0</v>
      </c>
      <c r="BE100" s="195">
        <f>IF(N100="zákl. přenesená",J100,0)</f>
        <v>0</v>
      </c>
      <c r="BF100" s="195">
        <f>IF(N100="sníž. přenesená",J100,0)</f>
        <v>0</v>
      </c>
      <c r="BG100" s="195">
        <f>IF(N100="nulová",J100,0)</f>
        <v>0</v>
      </c>
      <c r="BH100" s="192" t="s">
        <v>74</v>
      </c>
      <c r="BI100" s="195">
        <f>ROUND(I100*H100,2)</f>
        <v>0</v>
      </c>
      <c r="BJ100" s="192" t="s">
        <v>688</v>
      </c>
      <c r="BK100" s="192" t="s">
        <v>952</v>
      </c>
    </row>
    <row r="101" spans="2:63" s="363" customFormat="1" x14ac:dyDescent="0.3">
      <c r="B101" s="368"/>
      <c r="D101" s="371" t="s">
        <v>475</v>
      </c>
      <c r="E101" s="364" t="s">
        <v>5</v>
      </c>
      <c r="F101" s="370" t="s">
        <v>951</v>
      </c>
      <c r="H101" s="369">
        <v>5.1999999999999998E-2</v>
      </c>
      <c r="L101" s="368"/>
      <c r="M101" s="375"/>
      <c r="N101" s="374"/>
      <c r="O101" s="374"/>
      <c r="P101" s="374"/>
      <c r="Q101" s="374"/>
      <c r="R101" s="374"/>
      <c r="S101" s="374"/>
      <c r="T101" s="373"/>
      <c r="AR101" s="364" t="s">
        <v>475</v>
      </c>
      <c r="AS101" s="364" t="s">
        <v>76</v>
      </c>
      <c r="AT101" s="363" t="s">
        <v>76</v>
      </c>
      <c r="AU101" s="363" t="s">
        <v>29</v>
      </c>
      <c r="AV101" s="363" t="s">
        <v>74</v>
      </c>
      <c r="AW101" s="364" t="s">
        <v>127</v>
      </c>
    </row>
    <row r="102" spans="2:63" s="207" customFormat="1" ht="29.85" customHeight="1" x14ac:dyDescent="0.3">
      <c r="B102" s="215"/>
      <c r="D102" s="209" t="s">
        <v>65</v>
      </c>
      <c r="E102" s="377" t="s">
        <v>684</v>
      </c>
      <c r="F102" s="377" t="s">
        <v>950</v>
      </c>
      <c r="J102" s="376"/>
      <c r="L102" s="215"/>
      <c r="M102" s="214"/>
      <c r="N102" s="212"/>
      <c r="O102" s="212"/>
      <c r="P102" s="213">
        <f>SUM(P103:P108)</f>
        <v>25.0976</v>
      </c>
      <c r="Q102" s="212"/>
      <c r="R102" s="213">
        <f>SUM(R103:R108)</f>
        <v>3.0052499999999998</v>
      </c>
      <c r="S102" s="212"/>
      <c r="T102" s="211">
        <f>SUM(T103:T108)</f>
        <v>0</v>
      </c>
      <c r="AP102" s="209" t="s">
        <v>74</v>
      </c>
      <c r="AR102" s="210" t="s">
        <v>65</v>
      </c>
      <c r="AS102" s="210" t="s">
        <v>74</v>
      </c>
      <c r="AW102" s="209" t="s">
        <v>127</v>
      </c>
      <c r="BI102" s="208">
        <f>SUM(BI103:BI108)</f>
        <v>0</v>
      </c>
    </row>
    <row r="103" spans="2:63" s="330" customFormat="1" ht="25.5" customHeight="1" x14ac:dyDescent="0.3">
      <c r="B103" s="206"/>
      <c r="C103" s="205" t="s">
        <v>692</v>
      </c>
      <c r="D103" s="205" t="s">
        <v>336</v>
      </c>
      <c r="E103" s="204" t="s">
        <v>949</v>
      </c>
      <c r="F103" s="200" t="s">
        <v>948</v>
      </c>
      <c r="G103" s="203" t="s">
        <v>345</v>
      </c>
      <c r="H103" s="202">
        <v>25</v>
      </c>
      <c r="I103" s="201"/>
      <c r="J103" s="201"/>
      <c r="K103" s="200"/>
      <c r="L103" s="189"/>
      <c r="M103" s="199" t="s">
        <v>5</v>
      </c>
      <c r="N103" s="198" t="s">
        <v>37</v>
      </c>
      <c r="O103" s="197">
        <v>0.55100000000000005</v>
      </c>
      <c r="P103" s="197">
        <f>O103*H103</f>
        <v>13.775</v>
      </c>
      <c r="Q103" s="197">
        <v>0.12021</v>
      </c>
      <c r="R103" s="197">
        <f>Q103*H103</f>
        <v>3.0052499999999998</v>
      </c>
      <c r="S103" s="197">
        <v>0</v>
      </c>
      <c r="T103" s="196">
        <f>S103*H103</f>
        <v>0</v>
      </c>
      <c r="AP103" s="192" t="s">
        <v>688</v>
      </c>
      <c r="AR103" s="192" t="s">
        <v>336</v>
      </c>
      <c r="AS103" s="192" t="s">
        <v>76</v>
      </c>
      <c r="AW103" s="192" t="s">
        <v>127</v>
      </c>
      <c r="BC103" s="195">
        <f>IF(N103="základní",J103,0)</f>
        <v>0</v>
      </c>
      <c r="BD103" s="195">
        <f>IF(N103="snížená",J103,0)</f>
        <v>0</v>
      </c>
      <c r="BE103" s="195">
        <f>IF(N103="zákl. přenesená",J103,0)</f>
        <v>0</v>
      </c>
      <c r="BF103" s="195">
        <f>IF(N103="sníž. přenesená",J103,0)</f>
        <v>0</v>
      </c>
      <c r="BG103" s="195">
        <f>IF(N103="nulová",J103,0)</f>
        <v>0</v>
      </c>
      <c r="BH103" s="192" t="s">
        <v>74</v>
      </c>
      <c r="BI103" s="195">
        <f>ROUND(I103*H103,2)</f>
        <v>0</v>
      </c>
      <c r="BJ103" s="192" t="s">
        <v>688</v>
      </c>
      <c r="BK103" s="192" t="s">
        <v>947</v>
      </c>
    </row>
    <row r="104" spans="2:63" s="308" customFormat="1" x14ac:dyDescent="0.3">
      <c r="B104" s="313"/>
      <c r="D104" s="371" t="s">
        <v>475</v>
      </c>
      <c r="E104" s="309" t="s">
        <v>5</v>
      </c>
      <c r="F104" s="314" t="s">
        <v>946</v>
      </c>
      <c r="H104" s="309" t="s">
        <v>5</v>
      </c>
      <c r="L104" s="313"/>
      <c r="M104" s="312"/>
      <c r="N104" s="311"/>
      <c r="O104" s="311"/>
      <c r="P104" s="311"/>
      <c r="Q104" s="311"/>
      <c r="R104" s="311"/>
      <c r="S104" s="311"/>
      <c r="T104" s="310"/>
      <c r="AR104" s="309" t="s">
        <v>475</v>
      </c>
      <c r="AS104" s="309" t="s">
        <v>76</v>
      </c>
      <c r="AT104" s="308" t="s">
        <v>74</v>
      </c>
      <c r="AU104" s="308" t="s">
        <v>29</v>
      </c>
      <c r="AV104" s="308" t="s">
        <v>66</v>
      </c>
      <c r="AW104" s="309" t="s">
        <v>127</v>
      </c>
    </row>
    <row r="105" spans="2:63" s="363" customFormat="1" x14ac:dyDescent="0.3">
      <c r="B105" s="368"/>
      <c r="D105" s="371" t="s">
        <v>475</v>
      </c>
      <c r="E105" s="364" t="s">
        <v>5</v>
      </c>
      <c r="F105" s="370" t="s">
        <v>869</v>
      </c>
      <c r="H105" s="369">
        <v>25</v>
      </c>
      <c r="L105" s="368"/>
      <c r="M105" s="375"/>
      <c r="N105" s="374"/>
      <c r="O105" s="374"/>
      <c r="P105" s="374"/>
      <c r="Q105" s="374"/>
      <c r="R105" s="374"/>
      <c r="S105" s="374"/>
      <c r="T105" s="373"/>
      <c r="AR105" s="364" t="s">
        <v>475</v>
      </c>
      <c r="AS105" s="364" t="s">
        <v>76</v>
      </c>
      <c r="AT105" s="363" t="s">
        <v>76</v>
      </c>
      <c r="AU105" s="363" t="s">
        <v>29</v>
      </c>
      <c r="AV105" s="363" t="s">
        <v>66</v>
      </c>
      <c r="AW105" s="364" t="s">
        <v>127</v>
      </c>
    </row>
    <row r="106" spans="2:63" s="300" customFormat="1" x14ac:dyDescent="0.3">
      <c r="B106" s="305"/>
      <c r="D106" s="371" t="s">
        <v>475</v>
      </c>
      <c r="E106" s="301" t="s">
        <v>5</v>
      </c>
      <c r="F106" s="307" t="s">
        <v>808</v>
      </c>
      <c r="H106" s="306">
        <v>25</v>
      </c>
      <c r="L106" s="305"/>
      <c r="M106" s="304"/>
      <c r="N106" s="303"/>
      <c r="O106" s="303"/>
      <c r="P106" s="303"/>
      <c r="Q106" s="303"/>
      <c r="R106" s="303"/>
      <c r="S106" s="303"/>
      <c r="T106" s="302"/>
      <c r="AR106" s="301" t="s">
        <v>475</v>
      </c>
      <c r="AS106" s="301" t="s">
        <v>76</v>
      </c>
      <c r="AT106" s="300" t="s">
        <v>688</v>
      </c>
      <c r="AU106" s="300" t="s">
        <v>29</v>
      </c>
      <c r="AV106" s="300" t="s">
        <v>74</v>
      </c>
      <c r="AW106" s="301" t="s">
        <v>127</v>
      </c>
    </row>
    <row r="107" spans="2:63" s="330" customFormat="1" ht="38.25" customHeight="1" x14ac:dyDescent="0.3">
      <c r="B107" s="206"/>
      <c r="C107" s="205" t="s">
        <v>734</v>
      </c>
      <c r="D107" s="205" t="s">
        <v>336</v>
      </c>
      <c r="E107" s="204" t="s">
        <v>945</v>
      </c>
      <c r="F107" s="200" t="s">
        <v>944</v>
      </c>
      <c r="G107" s="203" t="s">
        <v>391</v>
      </c>
      <c r="H107" s="202">
        <v>8.35</v>
      </c>
      <c r="I107" s="201"/>
      <c r="J107" s="201"/>
      <c r="K107" s="200"/>
      <c r="L107" s="189"/>
      <c r="M107" s="199" t="s">
        <v>5</v>
      </c>
      <c r="N107" s="198" t="s">
        <v>37</v>
      </c>
      <c r="O107" s="197">
        <v>1.3560000000000001</v>
      </c>
      <c r="P107" s="197">
        <f>O107*H107</f>
        <v>11.3226</v>
      </c>
      <c r="Q107" s="197">
        <v>0</v>
      </c>
      <c r="R107" s="197">
        <f>Q107*H107</f>
        <v>0</v>
      </c>
      <c r="S107" s="197">
        <v>0</v>
      </c>
      <c r="T107" s="196">
        <f>S107*H107</f>
        <v>0</v>
      </c>
      <c r="AP107" s="192" t="s">
        <v>688</v>
      </c>
      <c r="AR107" s="192" t="s">
        <v>336</v>
      </c>
      <c r="AS107" s="192" t="s">
        <v>76</v>
      </c>
      <c r="AW107" s="192" t="s">
        <v>127</v>
      </c>
      <c r="BC107" s="195">
        <f>IF(N107="základní",J107,0)</f>
        <v>0</v>
      </c>
      <c r="BD107" s="195">
        <f>IF(N107="snížená",J107,0)</f>
        <v>0</v>
      </c>
      <c r="BE107" s="195">
        <f>IF(N107="zákl. přenesená",J107,0)</f>
        <v>0</v>
      </c>
      <c r="BF107" s="195">
        <f>IF(N107="sníž. přenesená",J107,0)</f>
        <v>0</v>
      </c>
      <c r="BG107" s="195">
        <f>IF(N107="nulová",J107,0)</f>
        <v>0</v>
      </c>
      <c r="BH107" s="192" t="s">
        <v>74</v>
      </c>
      <c r="BI107" s="195">
        <f>ROUND(I107*H107,2)</f>
        <v>0</v>
      </c>
      <c r="BJ107" s="192" t="s">
        <v>688</v>
      </c>
      <c r="BK107" s="192" t="s">
        <v>943</v>
      </c>
    </row>
    <row r="108" spans="2:63" s="363" customFormat="1" x14ac:dyDescent="0.3">
      <c r="B108" s="368"/>
      <c r="D108" s="371" t="s">
        <v>475</v>
      </c>
      <c r="E108" s="364" t="s">
        <v>5</v>
      </c>
      <c r="F108" s="370" t="s">
        <v>942</v>
      </c>
      <c r="H108" s="369">
        <v>8.35</v>
      </c>
      <c r="L108" s="368"/>
      <c r="M108" s="375"/>
      <c r="N108" s="374"/>
      <c r="O108" s="374"/>
      <c r="P108" s="374"/>
      <c r="Q108" s="374"/>
      <c r="R108" s="374"/>
      <c r="S108" s="374"/>
      <c r="T108" s="373"/>
      <c r="AR108" s="364" t="s">
        <v>475</v>
      </c>
      <c r="AS108" s="364" t="s">
        <v>76</v>
      </c>
      <c r="AT108" s="363" t="s">
        <v>76</v>
      </c>
      <c r="AU108" s="363" t="s">
        <v>29</v>
      </c>
      <c r="AV108" s="363" t="s">
        <v>74</v>
      </c>
      <c r="AW108" s="364" t="s">
        <v>127</v>
      </c>
    </row>
    <row r="109" spans="2:63" s="207" customFormat="1" ht="29.85" customHeight="1" x14ac:dyDescent="0.3">
      <c r="B109" s="215"/>
      <c r="D109" s="209" t="s">
        <v>65</v>
      </c>
      <c r="E109" s="377" t="s">
        <v>734</v>
      </c>
      <c r="F109" s="377" t="s">
        <v>941</v>
      </c>
      <c r="J109" s="376"/>
      <c r="L109" s="215"/>
      <c r="M109" s="214"/>
      <c r="N109" s="212"/>
      <c r="O109" s="212"/>
      <c r="P109" s="213">
        <f>SUM(P110:P135)</f>
        <v>154.93697999999998</v>
      </c>
      <c r="Q109" s="212"/>
      <c r="R109" s="213">
        <f>SUM(R110:R135)</f>
        <v>42.679227039999994</v>
      </c>
      <c r="S109" s="212"/>
      <c r="T109" s="211">
        <f>SUM(T110:T135)</f>
        <v>0</v>
      </c>
      <c r="AP109" s="209" t="s">
        <v>74</v>
      </c>
      <c r="AR109" s="210" t="s">
        <v>65</v>
      </c>
      <c r="AS109" s="210" t="s">
        <v>74</v>
      </c>
      <c r="AW109" s="209" t="s">
        <v>127</v>
      </c>
      <c r="BI109" s="208">
        <f>SUM(BI110:BI135)</f>
        <v>0</v>
      </c>
    </row>
    <row r="110" spans="2:63" s="330" customFormat="1" ht="25.5" customHeight="1" x14ac:dyDescent="0.3">
      <c r="B110" s="206"/>
      <c r="C110" s="205" t="s">
        <v>738</v>
      </c>
      <c r="D110" s="205" t="s">
        <v>336</v>
      </c>
      <c r="E110" s="204" t="s">
        <v>940</v>
      </c>
      <c r="F110" s="200" t="s">
        <v>939</v>
      </c>
      <c r="G110" s="203" t="s">
        <v>715</v>
      </c>
      <c r="H110" s="202">
        <v>173</v>
      </c>
      <c r="I110" s="201"/>
      <c r="J110" s="201"/>
      <c r="K110" s="200"/>
      <c r="L110" s="189"/>
      <c r="M110" s="199" t="s">
        <v>5</v>
      </c>
      <c r="N110" s="198" t="s">
        <v>37</v>
      </c>
      <c r="O110" s="197">
        <v>0.34399999999999997</v>
      </c>
      <c r="P110" s="197">
        <f>O110*H110</f>
        <v>59.511999999999993</v>
      </c>
      <c r="Q110" s="197">
        <v>1.7000000000000001E-2</v>
      </c>
      <c r="R110" s="197">
        <f>Q110*H110</f>
        <v>2.9410000000000003</v>
      </c>
      <c r="S110" s="197">
        <v>0</v>
      </c>
      <c r="T110" s="196">
        <f>S110*H110</f>
        <v>0</v>
      </c>
      <c r="AP110" s="192" t="s">
        <v>688</v>
      </c>
      <c r="AR110" s="192" t="s">
        <v>336</v>
      </c>
      <c r="AS110" s="192" t="s">
        <v>76</v>
      </c>
      <c r="AW110" s="192" t="s">
        <v>127</v>
      </c>
      <c r="BC110" s="195">
        <f>IF(N110="základní",J110,0)</f>
        <v>0</v>
      </c>
      <c r="BD110" s="195">
        <f>IF(N110="snížená",J110,0)</f>
        <v>0</v>
      </c>
      <c r="BE110" s="195">
        <f>IF(N110="zákl. přenesená",J110,0)</f>
        <v>0</v>
      </c>
      <c r="BF110" s="195">
        <f>IF(N110="sníž. přenesená",J110,0)</f>
        <v>0</v>
      </c>
      <c r="BG110" s="195">
        <f>IF(N110="nulová",J110,0)</f>
        <v>0</v>
      </c>
      <c r="BH110" s="192" t="s">
        <v>74</v>
      </c>
      <c r="BI110" s="195">
        <f>ROUND(I110*H110,2)</f>
        <v>0</v>
      </c>
      <c r="BJ110" s="192" t="s">
        <v>688</v>
      </c>
      <c r="BK110" s="192" t="s">
        <v>938</v>
      </c>
    </row>
    <row r="111" spans="2:63" s="363" customFormat="1" x14ac:dyDescent="0.3">
      <c r="B111" s="368"/>
      <c r="D111" s="371" t="s">
        <v>475</v>
      </c>
      <c r="E111" s="364" t="s">
        <v>5</v>
      </c>
      <c r="F111" s="370" t="s">
        <v>884</v>
      </c>
      <c r="H111" s="369">
        <v>173</v>
      </c>
      <c r="L111" s="368"/>
      <c r="M111" s="375"/>
      <c r="N111" s="374"/>
      <c r="O111" s="374"/>
      <c r="P111" s="374"/>
      <c r="Q111" s="374"/>
      <c r="R111" s="374"/>
      <c r="S111" s="374"/>
      <c r="T111" s="373"/>
      <c r="AR111" s="364" t="s">
        <v>475</v>
      </c>
      <c r="AS111" s="364" t="s">
        <v>76</v>
      </c>
      <c r="AT111" s="363" t="s">
        <v>76</v>
      </c>
      <c r="AU111" s="363" t="s">
        <v>29</v>
      </c>
      <c r="AV111" s="363" t="s">
        <v>66</v>
      </c>
      <c r="AW111" s="364" t="s">
        <v>127</v>
      </c>
    </row>
    <row r="112" spans="2:63" s="300" customFormat="1" x14ac:dyDescent="0.3">
      <c r="B112" s="305"/>
      <c r="D112" s="371" t="s">
        <v>475</v>
      </c>
      <c r="E112" s="301" t="s">
        <v>5</v>
      </c>
      <c r="F112" s="307" t="s">
        <v>808</v>
      </c>
      <c r="H112" s="306">
        <v>173</v>
      </c>
      <c r="L112" s="305"/>
      <c r="M112" s="304"/>
      <c r="N112" s="303"/>
      <c r="O112" s="303"/>
      <c r="P112" s="303"/>
      <c r="Q112" s="303"/>
      <c r="R112" s="303"/>
      <c r="S112" s="303"/>
      <c r="T112" s="302"/>
      <c r="AR112" s="301" t="s">
        <v>475</v>
      </c>
      <c r="AS112" s="301" t="s">
        <v>76</v>
      </c>
      <c r="AT112" s="300" t="s">
        <v>688</v>
      </c>
      <c r="AU112" s="300" t="s">
        <v>29</v>
      </c>
      <c r="AV112" s="300" t="s">
        <v>74</v>
      </c>
      <c r="AW112" s="301" t="s">
        <v>127</v>
      </c>
    </row>
    <row r="113" spans="2:63" s="330" customFormat="1" ht="16.5" customHeight="1" x14ac:dyDescent="0.3">
      <c r="B113" s="206"/>
      <c r="C113" s="205" t="s">
        <v>741</v>
      </c>
      <c r="D113" s="205" t="s">
        <v>336</v>
      </c>
      <c r="E113" s="204" t="s">
        <v>937</v>
      </c>
      <c r="F113" s="200" t="s">
        <v>936</v>
      </c>
      <c r="G113" s="203" t="s">
        <v>715</v>
      </c>
      <c r="H113" s="202">
        <v>80</v>
      </c>
      <c r="I113" s="201"/>
      <c r="J113" s="201"/>
      <c r="K113" s="200"/>
      <c r="L113" s="189"/>
      <c r="M113" s="199" t="s">
        <v>5</v>
      </c>
      <c r="N113" s="198" t="s">
        <v>37</v>
      </c>
      <c r="O113" s="197">
        <v>0.08</v>
      </c>
      <c r="P113" s="197">
        <f>O113*H113</f>
        <v>6.4</v>
      </c>
      <c r="Q113" s="197">
        <v>0</v>
      </c>
      <c r="R113" s="197">
        <f>Q113*H113</f>
        <v>0</v>
      </c>
      <c r="S113" s="197">
        <v>0</v>
      </c>
      <c r="T113" s="196">
        <f>S113*H113</f>
        <v>0</v>
      </c>
      <c r="AP113" s="192" t="s">
        <v>688</v>
      </c>
      <c r="AR113" s="192" t="s">
        <v>336</v>
      </c>
      <c r="AS113" s="192" t="s">
        <v>76</v>
      </c>
      <c r="AW113" s="192" t="s">
        <v>127</v>
      </c>
      <c r="BC113" s="195">
        <f>IF(N113="základní",J113,0)</f>
        <v>0</v>
      </c>
      <c r="BD113" s="195">
        <f>IF(N113="snížená",J113,0)</f>
        <v>0</v>
      </c>
      <c r="BE113" s="195">
        <f>IF(N113="zákl. přenesená",J113,0)</f>
        <v>0</v>
      </c>
      <c r="BF113" s="195">
        <f>IF(N113="sníž. přenesená",J113,0)</f>
        <v>0</v>
      </c>
      <c r="BG113" s="195">
        <f>IF(N113="nulová",J113,0)</f>
        <v>0</v>
      </c>
      <c r="BH113" s="192" t="s">
        <v>74</v>
      </c>
      <c r="BI113" s="195">
        <f>ROUND(I113*H113,2)</f>
        <v>0</v>
      </c>
      <c r="BJ113" s="192" t="s">
        <v>688</v>
      </c>
      <c r="BK113" s="192" t="s">
        <v>935</v>
      </c>
    </row>
    <row r="114" spans="2:63" s="363" customFormat="1" x14ac:dyDescent="0.3">
      <c r="B114" s="368"/>
      <c r="D114" s="371" t="s">
        <v>475</v>
      </c>
      <c r="E114" s="364" t="s">
        <v>5</v>
      </c>
      <c r="F114" s="370" t="s">
        <v>934</v>
      </c>
      <c r="H114" s="369">
        <v>80</v>
      </c>
      <c r="L114" s="368"/>
      <c r="M114" s="375"/>
      <c r="N114" s="374"/>
      <c r="O114" s="374"/>
      <c r="P114" s="374"/>
      <c r="Q114" s="374"/>
      <c r="R114" s="374"/>
      <c r="S114" s="374"/>
      <c r="T114" s="373"/>
      <c r="AR114" s="364" t="s">
        <v>475</v>
      </c>
      <c r="AS114" s="364" t="s">
        <v>76</v>
      </c>
      <c r="AT114" s="363" t="s">
        <v>76</v>
      </c>
      <c r="AU114" s="363" t="s">
        <v>29</v>
      </c>
      <c r="AV114" s="363" t="s">
        <v>66</v>
      </c>
      <c r="AW114" s="364" t="s">
        <v>127</v>
      </c>
    </row>
    <row r="115" spans="2:63" s="300" customFormat="1" x14ac:dyDescent="0.3">
      <c r="B115" s="305"/>
      <c r="D115" s="371" t="s">
        <v>475</v>
      </c>
      <c r="E115" s="301" t="s">
        <v>5</v>
      </c>
      <c r="F115" s="307" t="s">
        <v>808</v>
      </c>
      <c r="H115" s="306">
        <v>80</v>
      </c>
      <c r="L115" s="305"/>
      <c r="M115" s="304"/>
      <c r="N115" s="303"/>
      <c r="O115" s="303"/>
      <c r="P115" s="303"/>
      <c r="Q115" s="303"/>
      <c r="R115" s="303"/>
      <c r="S115" s="303"/>
      <c r="T115" s="302"/>
      <c r="AR115" s="301" t="s">
        <v>475</v>
      </c>
      <c r="AS115" s="301" t="s">
        <v>76</v>
      </c>
      <c r="AT115" s="300" t="s">
        <v>688</v>
      </c>
      <c r="AU115" s="300" t="s">
        <v>29</v>
      </c>
      <c r="AV115" s="300" t="s">
        <v>74</v>
      </c>
      <c r="AW115" s="301" t="s">
        <v>127</v>
      </c>
    </row>
    <row r="116" spans="2:63" s="330" customFormat="1" ht="25.5" customHeight="1" x14ac:dyDescent="0.3">
      <c r="B116" s="206"/>
      <c r="C116" s="205" t="s">
        <v>696</v>
      </c>
      <c r="D116" s="205" t="s">
        <v>336</v>
      </c>
      <c r="E116" s="204" t="s">
        <v>933</v>
      </c>
      <c r="F116" s="200" t="s">
        <v>932</v>
      </c>
      <c r="G116" s="203" t="s">
        <v>905</v>
      </c>
      <c r="H116" s="202">
        <v>14.5</v>
      </c>
      <c r="I116" s="201"/>
      <c r="J116" s="201"/>
      <c r="K116" s="200"/>
      <c r="L116" s="189"/>
      <c r="M116" s="199" t="s">
        <v>5</v>
      </c>
      <c r="N116" s="198" t="s">
        <v>37</v>
      </c>
      <c r="O116" s="197">
        <v>4.4000000000000004</v>
      </c>
      <c r="P116" s="197">
        <f>O116*H116</f>
        <v>63.800000000000004</v>
      </c>
      <c r="Q116" s="197">
        <v>2.2563399999999998</v>
      </c>
      <c r="R116" s="197">
        <f>Q116*H116</f>
        <v>32.716929999999998</v>
      </c>
      <c r="S116" s="197">
        <v>0</v>
      </c>
      <c r="T116" s="196">
        <f>S116*H116</f>
        <v>0</v>
      </c>
      <c r="AP116" s="192" t="s">
        <v>688</v>
      </c>
      <c r="AR116" s="192" t="s">
        <v>336</v>
      </c>
      <c r="AS116" s="192" t="s">
        <v>76</v>
      </c>
      <c r="AW116" s="192" t="s">
        <v>127</v>
      </c>
      <c r="BC116" s="195">
        <f>IF(N116="základní",J116,0)</f>
        <v>0</v>
      </c>
      <c r="BD116" s="195">
        <f>IF(N116="snížená",J116,0)</f>
        <v>0</v>
      </c>
      <c r="BE116" s="195">
        <f>IF(N116="zákl. přenesená",J116,0)</f>
        <v>0</v>
      </c>
      <c r="BF116" s="195">
        <f>IF(N116="sníž. přenesená",J116,0)</f>
        <v>0</v>
      </c>
      <c r="BG116" s="195">
        <f>IF(N116="nulová",J116,0)</f>
        <v>0</v>
      </c>
      <c r="BH116" s="192" t="s">
        <v>74</v>
      </c>
      <c r="BI116" s="195">
        <f>ROUND(I116*H116,2)</f>
        <v>0</v>
      </c>
      <c r="BJ116" s="192" t="s">
        <v>688</v>
      </c>
      <c r="BK116" s="192" t="s">
        <v>931</v>
      </c>
    </row>
    <row r="117" spans="2:63" s="308" customFormat="1" x14ac:dyDescent="0.3">
      <c r="B117" s="313"/>
      <c r="D117" s="371" t="s">
        <v>475</v>
      </c>
      <c r="E117" s="309" t="s">
        <v>5</v>
      </c>
      <c r="F117" s="314" t="s">
        <v>922</v>
      </c>
      <c r="H117" s="309" t="s">
        <v>5</v>
      </c>
      <c r="L117" s="313"/>
      <c r="M117" s="312"/>
      <c r="N117" s="311"/>
      <c r="O117" s="311"/>
      <c r="P117" s="311"/>
      <c r="Q117" s="311"/>
      <c r="R117" s="311"/>
      <c r="S117" s="311"/>
      <c r="T117" s="310"/>
      <c r="AR117" s="309" t="s">
        <v>475</v>
      </c>
      <c r="AS117" s="309" t="s">
        <v>76</v>
      </c>
      <c r="AT117" s="308" t="s">
        <v>74</v>
      </c>
      <c r="AU117" s="308" t="s">
        <v>29</v>
      </c>
      <c r="AV117" s="308" t="s">
        <v>66</v>
      </c>
      <c r="AW117" s="309" t="s">
        <v>127</v>
      </c>
    </row>
    <row r="118" spans="2:63" s="363" customFormat="1" x14ac:dyDescent="0.3">
      <c r="B118" s="368"/>
      <c r="D118" s="371" t="s">
        <v>475</v>
      </c>
      <c r="E118" s="364" t="s">
        <v>5</v>
      </c>
      <c r="F118" s="370" t="s">
        <v>831</v>
      </c>
      <c r="H118" s="369">
        <v>14.5</v>
      </c>
      <c r="L118" s="368"/>
      <c r="M118" s="375"/>
      <c r="N118" s="374"/>
      <c r="O118" s="374"/>
      <c r="P118" s="374"/>
      <c r="Q118" s="374"/>
      <c r="R118" s="374"/>
      <c r="S118" s="374"/>
      <c r="T118" s="373"/>
      <c r="AR118" s="364" t="s">
        <v>475</v>
      </c>
      <c r="AS118" s="364" t="s">
        <v>76</v>
      </c>
      <c r="AT118" s="363" t="s">
        <v>76</v>
      </c>
      <c r="AU118" s="363" t="s">
        <v>29</v>
      </c>
      <c r="AV118" s="363" t="s">
        <v>66</v>
      </c>
      <c r="AW118" s="364" t="s">
        <v>127</v>
      </c>
    </row>
    <row r="119" spans="2:63" s="300" customFormat="1" x14ac:dyDescent="0.3">
      <c r="B119" s="305"/>
      <c r="D119" s="371" t="s">
        <v>475</v>
      </c>
      <c r="E119" s="301" t="s">
        <v>5</v>
      </c>
      <c r="F119" s="307" t="s">
        <v>808</v>
      </c>
      <c r="H119" s="306">
        <v>14.5</v>
      </c>
      <c r="L119" s="305"/>
      <c r="M119" s="304"/>
      <c r="N119" s="303"/>
      <c r="O119" s="303"/>
      <c r="P119" s="303"/>
      <c r="Q119" s="303"/>
      <c r="R119" s="303"/>
      <c r="S119" s="303"/>
      <c r="T119" s="302"/>
      <c r="AR119" s="301" t="s">
        <v>475</v>
      </c>
      <c r="AS119" s="301" t="s">
        <v>76</v>
      </c>
      <c r="AT119" s="300" t="s">
        <v>688</v>
      </c>
      <c r="AU119" s="300" t="s">
        <v>29</v>
      </c>
      <c r="AV119" s="300" t="s">
        <v>74</v>
      </c>
      <c r="AW119" s="301" t="s">
        <v>127</v>
      </c>
    </row>
    <row r="120" spans="2:63" s="330" customFormat="1" ht="16.5" customHeight="1" x14ac:dyDescent="0.3">
      <c r="B120" s="206"/>
      <c r="C120" s="205" t="s">
        <v>700</v>
      </c>
      <c r="D120" s="205" t="s">
        <v>336</v>
      </c>
      <c r="E120" s="204" t="s">
        <v>930</v>
      </c>
      <c r="F120" s="200" t="s">
        <v>929</v>
      </c>
      <c r="G120" s="203" t="s">
        <v>905</v>
      </c>
      <c r="H120" s="202">
        <v>2.8559999999999999</v>
      </c>
      <c r="I120" s="201"/>
      <c r="J120" s="201"/>
      <c r="K120" s="200"/>
      <c r="L120" s="189"/>
      <c r="M120" s="199" t="s">
        <v>5</v>
      </c>
      <c r="N120" s="198" t="s">
        <v>37</v>
      </c>
      <c r="O120" s="197">
        <v>5.33</v>
      </c>
      <c r="P120" s="197">
        <f>O120*H120</f>
        <v>15.222479999999999</v>
      </c>
      <c r="Q120" s="197">
        <v>2.2563399999999998</v>
      </c>
      <c r="R120" s="197">
        <f>Q120*H120</f>
        <v>6.4441070399999987</v>
      </c>
      <c r="S120" s="197">
        <v>0</v>
      </c>
      <c r="T120" s="196">
        <f>S120*H120</f>
        <v>0</v>
      </c>
      <c r="AP120" s="192" t="s">
        <v>688</v>
      </c>
      <c r="AR120" s="192" t="s">
        <v>336</v>
      </c>
      <c r="AS120" s="192" t="s">
        <v>76</v>
      </c>
      <c r="AW120" s="192" t="s">
        <v>127</v>
      </c>
      <c r="BC120" s="195">
        <f>IF(N120="základní",J120,0)</f>
        <v>0</v>
      </c>
      <c r="BD120" s="195">
        <f>IF(N120="snížená",J120,0)</f>
        <v>0</v>
      </c>
      <c r="BE120" s="195">
        <f>IF(N120="zákl. přenesená",J120,0)</f>
        <v>0</v>
      </c>
      <c r="BF120" s="195">
        <f>IF(N120="sníž. přenesená",J120,0)</f>
        <v>0</v>
      </c>
      <c r="BG120" s="195">
        <f>IF(N120="nulová",J120,0)</f>
        <v>0</v>
      </c>
      <c r="BH120" s="192" t="s">
        <v>74</v>
      </c>
      <c r="BI120" s="195">
        <f>ROUND(I120*H120,2)</f>
        <v>0</v>
      </c>
      <c r="BJ120" s="192" t="s">
        <v>688</v>
      </c>
      <c r="BK120" s="192" t="s">
        <v>928</v>
      </c>
    </row>
    <row r="121" spans="2:63" s="308" customFormat="1" ht="27" x14ac:dyDescent="0.3">
      <c r="B121" s="313"/>
      <c r="D121" s="371" t="s">
        <v>475</v>
      </c>
      <c r="E121" s="309" t="s">
        <v>5</v>
      </c>
      <c r="F121" s="314" t="s">
        <v>927</v>
      </c>
      <c r="H121" s="309" t="s">
        <v>5</v>
      </c>
      <c r="L121" s="313"/>
      <c r="M121" s="312"/>
      <c r="N121" s="311"/>
      <c r="O121" s="311"/>
      <c r="P121" s="311"/>
      <c r="Q121" s="311"/>
      <c r="R121" s="311"/>
      <c r="S121" s="311"/>
      <c r="T121" s="310"/>
      <c r="AR121" s="309" t="s">
        <v>475</v>
      </c>
      <c r="AS121" s="309" t="s">
        <v>76</v>
      </c>
      <c r="AT121" s="308" t="s">
        <v>74</v>
      </c>
      <c r="AU121" s="308" t="s">
        <v>29</v>
      </c>
      <c r="AV121" s="308" t="s">
        <v>66</v>
      </c>
      <c r="AW121" s="309" t="s">
        <v>127</v>
      </c>
    </row>
    <row r="122" spans="2:63" s="363" customFormat="1" x14ac:dyDescent="0.3">
      <c r="B122" s="368"/>
      <c r="D122" s="371" t="s">
        <v>475</v>
      </c>
      <c r="E122" s="364" t="s">
        <v>5</v>
      </c>
      <c r="F122" s="370" t="s">
        <v>926</v>
      </c>
      <c r="H122" s="369">
        <v>2.8559999999999999</v>
      </c>
      <c r="L122" s="368"/>
      <c r="M122" s="375"/>
      <c r="N122" s="374"/>
      <c r="O122" s="374"/>
      <c r="P122" s="374"/>
      <c r="Q122" s="374"/>
      <c r="R122" s="374"/>
      <c r="S122" s="374"/>
      <c r="T122" s="373"/>
      <c r="AR122" s="364" t="s">
        <v>475</v>
      </c>
      <c r="AS122" s="364" t="s">
        <v>76</v>
      </c>
      <c r="AT122" s="363" t="s">
        <v>76</v>
      </c>
      <c r="AU122" s="363" t="s">
        <v>29</v>
      </c>
      <c r="AV122" s="363" t="s">
        <v>66</v>
      </c>
      <c r="AW122" s="364" t="s">
        <v>127</v>
      </c>
    </row>
    <row r="123" spans="2:63" s="300" customFormat="1" x14ac:dyDescent="0.3">
      <c r="B123" s="305"/>
      <c r="D123" s="371" t="s">
        <v>475</v>
      </c>
      <c r="E123" s="301" t="s">
        <v>5</v>
      </c>
      <c r="F123" s="307" t="s">
        <v>808</v>
      </c>
      <c r="H123" s="306">
        <v>2.8559999999999999</v>
      </c>
      <c r="L123" s="305"/>
      <c r="M123" s="304"/>
      <c r="N123" s="303"/>
      <c r="O123" s="303"/>
      <c r="P123" s="303"/>
      <c r="Q123" s="303"/>
      <c r="R123" s="303"/>
      <c r="S123" s="303"/>
      <c r="T123" s="302"/>
      <c r="AR123" s="301" t="s">
        <v>475</v>
      </c>
      <c r="AS123" s="301" t="s">
        <v>76</v>
      </c>
      <c r="AT123" s="300" t="s">
        <v>688</v>
      </c>
      <c r="AU123" s="300" t="s">
        <v>29</v>
      </c>
      <c r="AV123" s="300" t="s">
        <v>74</v>
      </c>
      <c r="AW123" s="301" t="s">
        <v>127</v>
      </c>
    </row>
    <row r="124" spans="2:63" s="330" customFormat="1" ht="16.5" customHeight="1" x14ac:dyDescent="0.3">
      <c r="B124" s="206"/>
      <c r="C124" s="205" t="s">
        <v>704</v>
      </c>
      <c r="D124" s="205" t="s">
        <v>336</v>
      </c>
      <c r="E124" s="204" t="s">
        <v>925</v>
      </c>
      <c r="F124" s="200" t="s">
        <v>924</v>
      </c>
      <c r="G124" s="203" t="s">
        <v>715</v>
      </c>
      <c r="H124" s="202">
        <v>14.5</v>
      </c>
      <c r="I124" s="201"/>
      <c r="J124" s="201"/>
      <c r="K124" s="200"/>
      <c r="L124" s="189"/>
      <c r="M124" s="199" t="s">
        <v>5</v>
      </c>
      <c r="N124" s="198" t="s">
        <v>37</v>
      </c>
      <c r="O124" s="197">
        <v>0.25</v>
      </c>
      <c r="P124" s="197">
        <f>O124*H124</f>
        <v>3.625</v>
      </c>
      <c r="Q124" s="197">
        <v>1.0200000000000001E-2</v>
      </c>
      <c r="R124" s="197">
        <f>Q124*H124</f>
        <v>0.1479</v>
      </c>
      <c r="S124" s="197">
        <v>0</v>
      </c>
      <c r="T124" s="196">
        <f>S124*H124</f>
        <v>0</v>
      </c>
      <c r="AP124" s="192" t="s">
        <v>688</v>
      </c>
      <c r="AR124" s="192" t="s">
        <v>336</v>
      </c>
      <c r="AS124" s="192" t="s">
        <v>76</v>
      </c>
      <c r="AW124" s="192" t="s">
        <v>127</v>
      </c>
      <c r="BC124" s="195">
        <f>IF(N124="základní",J124,0)</f>
        <v>0</v>
      </c>
      <c r="BD124" s="195">
        <f>IF(N124="snížená",J124,0)</f>
        <v>0</v>
      </c>
      <c r="BE124" s="195">
        <f>IF(N124="zákl. přenesená",J124,0)</f>
        <v>0</v>
      </c>
      <c r="BF124" s="195">
        <f>IF(N124="sníž. přenesená",J124,0)</f>
        <v>0</v>
      </c>
      <c r="BG124" s="195">
        <f>IF(N124="nulová",J124,0)</f>
        <v>0</v>
      </c>
      <c r="BH124" s="192" t="s">
        <v>74</v>
      </c>
      <c r="BI124" s="195">
        <f>ROUND(I124*H124,2)</f>
        <v>0</v>
      </c>
      <c r="BJ124" s="192" t="s">
        <v>688</v>
      </c>
      <c r="BK124" s="192" t="s">
        <v>923</v>
      </c>
    </row>
    <row r="125" spans="2:63" s="308" customFormat="1" x14ac:dyDescent="0.3">
      <c r="B125" s="313"/>
      <c r="D125" s="371" t="s">
        <v>475</v>
      </c>
      <c r="E125" s="309" t="s">
        <v>5</v>
      </c>
      <c r="F125" s="314" t="s">
        <v>922</v>
      </c>
      <c r="H125" s="309" t="s">
        <v>5</v>
      </c>
      <c r="L125" s="313"/>
      <c r="M125" s="312"/>
      <c r="N125" s="311"/>
      <c r="O125" s="311"/>
      <c r="P125" s="311"/>
      <c r="Q125" s="311"/>
      <c r="R125" s="311"/>
      <c r="S125" s="311"/>
      <c r="T125" s="310"/>
      <c r="AR125" s="309" t="s">
        <v>475</v>
      </c>
      <c r="AS125" s="309" t="s">
        <v>76</v>
      </c>
      <c r="AT125" s="308" t="s">
        <v>74</v>
      </c>
      <c r="AU125" s="308" t="s">
        <v>29</v>
      </c>
      <c r="AV125" s="308" t="s">
        <v>66</v>
      </c>
      <c r="AW125" s="309" t="s">
        <v>127</v>
      </c>
    </row>
    <row r="126" spans="2:63" s="363" customFormat="1" x14ac:dyDescent="0.3">
      <c r="B126" s="368"/>
      <c r="D126" s="371" t="s">
        <v>475</v>
      </c>
      <c r="E126" s="364" t="s">
        <v>5</v>
      </c>
      <c r="F126" s="370" t="s">
        <v>831</v>
      </c>
      <c r="H126" s="369">
        <v>14.5</v>
      </c>
      <c r="L126" s="368"/>
      <c r="M126" s="375"/>
      <c r="N126" s="374"/>
      <c r="O126" s="374"/>
      <c r="P126" s="374"/>
      <c r="Q126" s="374"/>
      <c r="R126" s="374"/>
      <c r="S126" s="374"/>
      <c r="T126" s="373"/>
      <c r="AR126" s="364" t="s">
        <v>475</v>
      </c>
      <c r="AS126" s="364" t="s">
        <v>76</v>
      </c>
      <c r="AT126" s="363" t="s">
        <v>76</v>
      </c>
      <c r="AU126" s="363" t="s">
        <v>29</v>
      </c>
      <c r="AV126" s="363" t="s">
        <v>66</v>
      </c>
      <c r="AW126" s="364" t="s">
        <v>127</v>
      </c>
    </row>
    <row r="127" spans="2:63" s="300" customFormat="1" x14ac:dyDescent="0.3">
      <c r="B127" s="305"/>
      <c r="D127" s="371" t="s">
        <v>475</v>
      </c>
      <c r="E127" s="301" t="s">
        <v>5</v>
      </c>
      <c r="F127" s="307" t="s">
        <v>808</v>
      </c>
      <c r="H127" s="306">
        <v>14.5</v>
      </c>
      <c r="L127" s="305"/>
      <c r="M127" s="304"/>
      <c r="N127" s="303"/>
      <c r="O127" s="303"/>
      <c r="P127" s="303"/>
      <c r="Q127" s="303"/>
      <c r="R127" s="303"/>
      <c r="S127" s="303"/>
      <c r="T127" s="302"/>
      <c r="AR127" s="301" t="s">
        <v>475</v>
      </c>
      <c r="AS127" s="301" t="s">
        <v>76</v>
      </c>
      <c r="AT127" s="300" t="s">
        <v>688</v>
      </c>
      <c r="AU127" s="300" t="s">
        <v>29</v>
      </c>
      <c r="AV127" s="300" t="s">
        <v>74</v>
      </c>
      <c r="AW127" s="301" t="s">
        <v>127</v>
      </c>
    </row>
    <row r="128" spans="2:63" s="330" customFormat="1" ht="16.5" customHeight="1" x14ac:dyDescent="0.3">
      <c r="B128" s="206"/>
      <c r="C128" s="205" t="s">
        <v>708</v>
      </c>
      <c r="D128" s="205" t="s">
        <v>336</v>
      </c>
      <c r="E128" s="204" t="s">
        <v>921</v>
      </c>
      <c r="F128" s="200" t="s">
        <v>920</v>
      </c>
      <c r="G128" s="203" t="s">
        <v>715</v>
      </c>
      <c r="H128" s="202">
        <v>4</v>
      </c>
      <c r="I128" s="201"/>
      <c r="J128" s="201"/>
      <c r="K128" s="200"/>
      <c r="L128" s="189"/>
      <c r="M128" s="199" t="s">
        <v>5</v>
      </c>
      <c r="N128" s="198" t="s">
        <v>37</v>
      </c>
      <c r="O128" s="197">
        <v>0.38</v>
      </c>
      <c r="P128" s="197">
        <f>O128*H128</f>
        <v>1.52</v>
      </c>
      <c r="Q128" s="197">
        <v>2.6339999999999999E-2</v>
      </c>
      <c r="R128" s="197">
        <f>Q128*H128</f>
        <v>0.10536</v>
      </c>
      <c r="S128" s="197">
        <v>0</v>
      </c>
      <c r="T128" s="196">
        <f>S128*H128</f>
        <v>0</v>
      </c>
      <c r="AP128" s="192" t="s">
        <v>688</v>
      </c>
      <c r="AR128" s="192" t="s">
        <v>336</v>
      </c>
      <c r="AS128" s="192" t="s">
        <v>76</v>
      </c>
      <c r="AW128" s="192" t="s">
        <v>127</v>
      </c>
      <c r="BC128" s="195">
        <f>IF(N128="základní",J128,0)</f>
        <v>0</v>
      </c>
      <c r="BD128" s="195">
        <f>IF(N128="snížená",J128,0)</f>
        <v>0</v>
      </c>
      <c r="BE128" s="195">
        <f>IF(N128="zákl. přenesená",J128,0)</f>
        <v>0</v>
      </c>
      <c r="BF128" s="195">
        <f>IF(N128="sníž. přenesená",J128,0)</f>
        <v>0</v>
      </c>
      <c r="BG128" s="195">
        <f>IF(N128="nulová",J128,0)</f>
        <v>0</v>
      </c>
      <c r="BH128" s="192" t="s">
        <v>74</v>
      </c>
      <c r="BI128" s="195">
        <f>ROUND(I128*H128,2)</f>
        <v>0</v>
      </c>
      <c r="BJ128" s="192" t="s">
        <v>688</v>
      </c>
      <c r="BK128" s="192" t="s">
        <v>919</v>
      </c>
    </row>
    <row r="129" spans="2:63" s="308" customFormat="1" x14ac:dyDescent="0.3">
      <c r="B129" s="313"/>
      <c r="D129" s="371" t="s">
        <v>475</v>
      </c>
      <c r="E129" s="309" t="s">
        <v>5</v>
      </c>
      <c r="F129" s="314" t="s">
        <v>918</v>
      </c>
      <c r="H129" s="309" t="s">
        <v>5</v>
      </c>
      <c r="L129" s="313"/>
      <c r="M129" s="312"/>
      <c r="N129" s="311"/>
      <c r="O129" s="311"/>
      <c r="P129" s="311"/>
      <c r="Q129" s="311"/>
      <c r="R129" s="311"/>
      <c r="S129" s="311"/>
      <c r="T129" s="310"/>
      <c r="AR129" s="309" t="s">
        <v>475</v>
      </c>
      <c r="AS129" s="309" t="s">
        <v>76</v>
      </c>
      <c r="AT129" s="308" t="s">
        <v>74</v>
      </c>
      <c r="AU129" s="308" t="s">
        <v>29</v>
      </c>
      <c r="AV129" s="308" t="s">
        <v>66</v>
      </c>
      <c r="AW129" s="309" t="s">
        <v>127</v>
      </c>
    </row>
    <row r="130" spans="2:63" s="363" customFormat="1" x14ac:dyDescent="0.3">
      <c r="B130" s="368"/>
      <c r="D130" s="371" t="s">
        <v>475</v>
      </c>
      <c r="E130" s="364" t="s">
        <v>5</v>
      </c>
      <c r="F130" s="370" t="s">
        <v>917</v>
      </c>
      <c r="H130" s="369">
        <v>4</v>
      </c>
      <c r="L130" s="368"/>
      <c r="M130" s="375"/>
      <c r="N130" s="374"/>
      <c r="O130" s="374"/>
      <c r="P130" s="374"/>
      <c r="Q130" s="374"/>
      <c r="R130" s="374"/>
      <c r="S130" s="374"/>
      <c r="T130" s="373"/>
      <c r="AR130" s="364" t="s">
        <v>475</v>
      </c>
      <c r="AS130" s="364" t="s">
        <v>76</v>
      </c>
      <c r="AT130" s="363" t="s">
        <v>76</v>
      </c>
      <c r="AU130" s="363" t="s">
        <v>29</v>
      </c>
      <c r="AV130" s="363" t="s">
        <v>66</v>
      </c>
      <c r="AW130" s="364" t="s">
        <v>127</v>
      </c>
    </row>
    <row r="131" spans="2:63" s="300" customFormat="1" x14ac:dyDescent="0.3">
      <c r="B131" s="305"/>
      <c r="D131" s="371" t="s">
        <v>475</v>
      </c>
      <c r="E131" s="301" t="s">
        <v>5</v>
      </c>
      <c r="F131" s="307" t="s">
        <v>808</v>
      </c>
      <c r="H131" s="306">
        <v>4</v>
      </c>
      <c r="L131" s="305"/>
      <c r="M131" s="304"/>
      <c r="N131" s="303"/>
      <c r="O131" s="303"/>
      <c r="P131" s="303"/>
      <c r="Q131" s="303"/>
      <c r="R131" s="303"/>
      <c r="S131" s="303"/>
      <c r="T131" s="302"/>
      <c r="AR131" s="301" t="s">
        <v>475</v>
      </c>
      <c r="AS131" s="301" t="s">
        <v>76</v>
      </c>
      <c r="AT131" s="300" t="s">
        <v>688</v>
      </c>
      <c r="AU131" s="300" t="s">
        <v>29</v>
      </c>
      <c r="AV131" s="300" t="s">
        <v>74</v>
      </c>
      <c r="AW131" s="301" t="s">
        <v>127</v>
      </c>
    </row>
    <row r="132" spans="2:63" s="330" customFormat="1" ht="16.5" customHeight="1" x14ac:dyDescent="0.3">
      <c r="B132" s="206"/>
      <c r="C132" s="205" t="s">
        <v>712</v>
      </c>
      <c r="D132" s="205" t="s">
        <v>336</v>
      </c>
      <c r="E132" s="204" t="s">
        <v>916</v>
      </c>
      <c r="F132" s="200" t="s">
        <v>915</v>
      </c>
      <c r="G132" s="203" t="s">
        <v>715</v>
      </c>
      <c r="H132" s="202">
        <v>14.5</v>
      </c>
      <c r="I132" s="201"/>
      <c r="J132" s="201"/>
      <c r="K132" s="200"/>
      <c r="L132" s="189"/>
      <c r="M132" s="199" t="s">
        <v>5</v>
      </c>
      <c r="N132" s="198" t="s">
        <v>37</v>
      </c>
      <c r="O132" s="197">
        <v>0.33500000000000002</v>
      </c>
      <c r="P132" s="197">
        <f>O132*H132</f>
        <v>4.8574999999999999</v>
      </c>
      <c r="Q132" s="197">
        <v>2.2339999999999999E-2</v>
      </c>
      <c r="R132" s="197">
        <f>Q132*H132</f>
        <v>0.32393</v>
      </c>
      <c r="S132" s="197">
        <v>0</v>
      </c>
      <c r="T132" s="196">
        <f>S132*H132</f>
        <v>0</v>
      </c>
      <c r="AP132" s="192" t="s">
        <v>688</v>
      </c>
      <c r="AR132" s="192" t="s">
        <v>336</v>
      </c>
      <c r="AS132" s="192" t="s">
        <v>76</v>
      </c>
      <c r="AW132" s="192" t="s">
        <v>127</v>
      </c>
      <c r="BC132" s="195">
        <f>IF(N132="základní",J132,0)</f>
        <v>0</v>
      </c>
      <c r="BD132" s="195">
        <f>IF(N132="snížená",J132,0)</f>
        <v>0</v>
      </c>
      <c r="BE132" s="195">
        <f>IF(N132="zákl. přenesená",J132,0)</f>
        <v>0</v>
      </c>
      <c r="BF132" s="195">
        <f>IF(N132="sníž. přenesená",J132,0)</f>
        <v>0</v>
      </c>
      <c r="BG132" s="195">
        <f>IF(N132="nulová",J132,0)</f>
        <v>0</v>
      </c>
      <c r="BH132" s="192" t="s">
        <v>74</v>
      </c>
      <c r="BI132" s="195">
        <f>ROUND(I132*H132,2)</f>
        <v>0</v>
      </c>
      <c r="BJ132" s="192" t="s">
        <v>688</v>
      </c>
      <c r="BK132" s="192" t="s">
        <v>914</v>
      </c>
    </row>
    <row r="133" spans="2:63" s="308" customFormat="1" x14ac:dyDescent="0.3">
      <c r="B133" s="313"/>
      <c r="D133" s="371" t="s">
        <v>475</v>
      </c>
      <c r="E133" s="309" t="s">
        <v>5</v>
      </c>
      <c r="F133" s="314" t="s">
        <v>913</v>
      </c>
      <c r="H133" s="309" t="s">
        <v>5</v>
      </c>
      <c r="L133" s="313"/>
      <c r="M133" s="312"/>
      <c r="N133" s="311"/>
      <c r="O133" s="311"/>
      <c r="P133" s="311"/>
      <c r="Q133" s="311"/>
      <c r="R133" s="311"/>
      <c r="S133" s="311"/>
      <c r="T133" s="310"/>
      <c r="AR133" s="309" t="s">
        <v>475</v>
      </c>
      <c r="AS133" s="309" t="s">
        <v>76</v>
      </c>
      <c r="AT133" s="308" t="s">
        <v>74</v>
      </c>
      <c r="AU133" s="308" t="s">
        <v>29</v>
      </c>
      <c r="AV133" s="308" t="s">
        <v>66</v>
      </c>
      <c r="AW133" s="309" t="s">
        <v>127</v>
      </c>
    </row>
    <row r="134" spans="2:63" s="363" customFormat="1" x14ac:dyDescent="0.3">
      <c r="B134" s="368"/>
      <c r="D134" s="371" t="s">
        <v>475</v>
      </c>
      <c r="E134" s="364" t="s">
        <v>5</v>
      </c>
      <c r="F134" s="370" t="s">
        <v>831</v>
      </c>
      <c r="H134" s="369">
        <v>14.5</v>
      </c>
      <c r="L134" s="368"/>
      <c r="M134" s="375"/>
      <c r="N134" s="374"/>
      <c r="O134" s="374"/>
      <c r="P134" s="374"/>
      <c r="Q134" s="374"/>
      <c r="R134" s="374"/>
      <c r="S134" s="374"/>
      <c r="T134" s="373"/>
      <c r="AR134" s="364" t="s">
        <v>475</v>
      </c>
      <c r="AS134" s="364" t="s">
        <v>76</v>
      </c>
      <c r="AT134" s="363" t="s">
        <v>76</v>
      </c>
      <c r="AU134" s="363" t="s">
        <v>29</v>
      </c>
      <c r="AV134" s="363" t="s">
        <v>66</v>
      </c>
      <c r="AW134" s="364" t="s">
        <v>127</v>
      </c>
    </row>
    <row r="135" spans="2:63" s="300" customFormat="1" x14ac:dyDescent="0.3">
      <c r="B135" s="305"/>
      <c r="D135" s="371" t="s">
        <v>475</v>
      </c>
      <c r="E135" s="301" t="s">
        <v>5</v>
      </c>
      <c r="F135" s="307" t="s">
        <v>808</v>
      </c>
      <c r="H135" s="306">
        <v>14.5</v>
      </c>
      <c r="L135" s="305"/>
      <c r="M135" s="304"/>
      <c r="N135" s="303"/>
      <c r="O135" s="303"/>
      <c r="P135" s="303"/>
      <c r="Q135" s="303"/>
      <c r="R135" s="303"/>
      <c r="S135" s="303"/>
      <c r="T135" s="302"/>
      <c r="AR135" s="301" t="s">
        <v>475</v>
      </c>
      <c r="AS135" s="301" t="s">
        <v>76</v>
      </c>
      <c r="AT135" s="300" t="s">
        <v>688</v>
      </c>
      <c r="AU135" s="300" t="s">
        <v>29</v>
      </c>
      <c r="AV135" s="300" t="s">
        <v>74</v>
      </c>
      <c r="AW135" s="301" t="s">
        <v>127</v>
      </c>
    </row>
    <row r="136" spans="2:63" s="207" customFormat="1" ht="29.85" customHeight="1" x14ac:dyDescent="0.3">
      <c r="B136" s="215"/>
      <c r="D136" s="209" t="s">
        <v>65</v>
      </c>
      <c r="E136" s="377" t="s">
        <v>696</v>
      </c>
      <c r="F136" s="377" t="s">
        <v>912</v>
      </c>
      <c r="J136" s="376"/>
      <c r="L136" s="215"/>
      <c r="M136" s="214"/>
      <c r="N136" s="212"/>
      <c r="O136" s="212"/>
      <c r="P136" s="213">
        <f>SUM(P137:P160)</f>
        <v>110.28788999999999</v>
      </c>
      <c r="Q136" s="212"/>
      <c r="R136" s="213">
        <f>SUM(R137:R160)</f>
        <v>2.9000000000000002E-3</v>
      </c>
      <c r="S136" s="212"/>
      <c r="T136" s="211">
        <f>SUM(T137:T160)</f>
        <v>7.0222000000000016</v>
      </c>
      <c r="AP136" s="209" t="s">
        <v>74</v>
      </c>
      <c r="AR136" s="210" t="s">
        <v>65</v>
      </c>
      <c r="AS136" s="210" t="s">
        <v>74</v>
      </c>
      <c r="AW136" s="209" t="s">
        <v>127</v>
      </c>
      <c r="BI136" s="208">
        <f>SUM(BI137:BI160)</f>
        <v>0</v>
      </c>
    </row>
    <row r="137" spans="2:63" s="330" customFormat="1" ht="16.5" customHeight="1" x14ac:dyDescent="0.3">
      <c r="B137" s="206"/>
      <c r="C137" s="205" t="s">
        <v>717</v>
      </c>
      <c r="D137" s="205" t="s">
        <v>336</v>
      </c>
      <c r="E137" s="204" t="s">
        <v>911</v>
      </c>
      <c r="F137" s="200" t="s">
        <v>910</v>
      </c>
      <c r="G137" s="203" t="s">
        <v>715</v>
      </c>
      <c r="H137" s="202">
        <v>72.5</v>
      </c>
      <c r="I137" s="201"/>
      <c r="J137" s="201"/>
      <c r="K137" s="200"/>
      <c r="L137" s="189"/>
      <c r="M137" s="199" t="s">
        <v>5</v>
      </c>
      <c r="N137" s="198" t="s">
        <v>37</v>
      </c>
      <c r="O137" s="197">
        <v>0.308</v>
      </c>
      <c r="P137" s="197">
        <f>O137*H137</f>
        <v>22.33</v>
      </c>
      <c r="Q137" s="197">
        <v>4.0000000000000003E-5</v>
      </c>
      <c r="R137" s="197">
        <f>Q137*H137</f>
        <v>2.9000000000000002E-3</v>
      </c>
      <c r="S137" s="197">
        <v>0</v>
      </c>
      <c r="T137" s="196">
        <f>S137*H137</f>
        <v>0</v>
      </c>
      <c r="AP137" s="192" t="s">
        <v>688</v>
      </c>
      <c r="AR137" s="192" t="s">
        <v>336</v>
      </c>
      <c r="AS137" s="192" t="s">
        <v>76</v>
      </c>
      <c r="AW137" s="192" t="s">
        <v>127</v>
      </c>
      <c r="BC137" s="195">
        <f>IF(N137="základní",J137,0)</f>
        <v>0</v>
      </c>
      <c r="BD137" s="195">
        <f>IF(N137="snížená",J137,0)</f>
        <v>0</v>
      </c>
      <c r="BE137" s="195">
        <f>IF(N137="zákl. přenesená",J137,0)</f>
        <v>0</v>
      </c>
      <c r="BF137" s="195">
        <f>IF(N137="sníž. přenesená",J137,0)</f>
        <v>0</v>
      </c>
      <c r="BG137" s="195">
        <f>IF(N137="nulová",J137,0)</f>
        <v>0</v>
      </c>
      <c r="BH137" s="192" t="s">
        <v>74</v>
      </c>
      <c r="BI137" s="195">
        <f>ROUND(I137*H137,2)</f>
        <v>0</v>
      </c>
      <c r="BJ137" s="192" t="s">
        <v>688</v>
      </c>
      <c r="BK137" s="192" t="s">
        <v>909</v>
      </c>
    </row>
    <row r="138" spans="2:63" s="308" customFormat="1" x14ac:dyDescent="0.3">
      <c r="B138" s="313"/>
      <c r="D138" s="371" t="s">
        <v>475</v>
      </c>
      <c r="E138" s="309" t="s">
        <v>5</v>
      </c>
      <c r="F138" s="314" t="s">
        <v>908</v>
      </c>
      <c r="H138" s="309" t="s">
        <v>5</v>
      </c>
      <c r="L138" s="313"/>
      <c r="M138" s="312"/>
      <c r="N138" s="311"/>
      <c r="O138" s="311"/>
      <c r="P138" s="311"/>
      <c r="Q138" s="311"/>
      <c r="R138" s="311"/>
      <c r="S138" s="311"/>
      <c r="T138" s="310"/>
      <c r="AR138" s="309" t="s">
        <v>475</v>
      </c>
      <c r="AS138" s="309" t="s">
        <v>76</v>
      </c>
      <c r="AT138" s="308" t="s">
        <v>74</v>
      </c>
      <c r="AU138" s="308" t="s">
        <v>29</v>
      </c>
      <c r="AV138" s="308" t="s">
        <v>66</v>
      </c>
      <c r="AW138" s="309" t="s">
        <v>127</v>
      </c>
    </row>
    <row r="139" spans="2:63" s="363" customFormat="1" x14ac:dyDescent="0.3">
      <c r="B139" s="368"/>
      <c r="D139" s="371" t="s">
        <v>475</v>
      </c>
      <c r="E139" s="364" t="s">
        <v>5</v>
      </c>
      <c r="F139" s="370" t="s">
        <v>826</v>
      </c>
      <c r="H139" s="369">
        <v>72.5</v>
      </c>
      <c r="L139" s="368"/>
      <c r="M139" s="375"/>
      <c r="N139" s="374"/>
      <c r="O139" s="374"/>
      <c r="P139" s="374"/>
      <c r="Q139" s="374"/>
      <c r="R139" s="374"/>
      <c r="S139" s="374"/>
      <c r="T139" s="373"/>
      <c r="AR139" s="364" t="s">
        <v>475</v>
      </c>
      <c r="AS139" s="364" t="s">
        <v>76</v>
      </c>
      <c r="AT139" s="363" t="s">
        <v>76</v>
      </c>
      <c r="AU139" s="363" t="s">
        <v>29</v>
      </c>
      <c r="AV139" s="363" t="s">
        <v>66</v>
      </c>
      <c r="AW139" s="364" t="s">
        <v>127</v>
      </c>
    </row>
    <row r="140" spans="2:63" s="300" customFormat="1" x14ac:dyDescent="0.3">
      <c r="B140" s="305"/>
      <c r="D140" s="371" t="s">
        <v>475</v>
      </c>
      <c r="E140" s="301" t="s">
        <v>5</v>
      </c>
      <c r="F140" s="307" t="s">
        <v>808</v>
      </c>
      <c r="H140" s="306">
        <v>72.5</v>
      </c>
      <c r="L140" s="305"/>
      <c r="M140" s="304"/>
      <c r="N140" s="303"/>
      <c r="O140" s="303"/>
      <c r="P140" s="303"/>
      <c r="Q140" s="303"/>
      <c r="R140" s="303"/>
      <c r="S140" s="303"/>
      <c r="T140" s="302"/>
      <c r="AR140" s="301" t="s">
        <v>475</v>
      </c>
      <c r="AS140" s="301" t="s">
        <v>76</v>
      </c>
      <c r="AT140" s="300" t="s">
        <v>688</v>
      </c>
      <c r="AU140" s="300" t="s">
        <v>29</v>
      </c>
      <c r="AV140" s="300" t="s">
        <v>74</v>
      </c>
      <c r="AW140" s="301" t="s">
        <v>127</v>
      </c>
    </row>
    <row r="141" spans="2:63" s="330" customFormat="1" ht="25.5" customHeight="1" x14ac:dyDescent="0.3">
      <c r="B141" s="206"/>
      <c r="C141" s="205" t="s">
        <v>11</v>
      </c>
      <c r="D141" s="205" t="s">
        <v>336</v>
      </c>
      <c r="E141" s="204" t="s">
        <v>907</v>
      </c>
      <c r="F141" s="200" t="s">
        <v>906</v>
      </c>
      <c r="G141" s="203" t="s">
        <v>905</v>
      </c>
      <c r="H141" s="202">
        <v>0.65100000000000002</v>
      </c>
      <c r="I141" s="201"/>
      <c r="J141" s="201"/>
      <c r="K141" s="200"/>
      <c r="L141" s="189"/>
      <c r="M141" s="199" t="s">
        <v>5</v>
      </c>
      <c r="N141" s="198" t="s">
        <v>37</v>
      </c>
      <c r="O141" s="197">
        <v>14.31</v>
      </c>
      <c r="P141" s="197">
        <f>O141*H141</f>
        <v>9.3158100000000008</v>
      </c>
      <c r="Q141" s="197">
        <v>0</v>
      </c>
      <c r="R141" s="197">
        <f>Q141*H141</f>
        <v>0</v>
      </c>
      <c r="S141" s="197">
        <v>2.2000000000000002</v>
      </c>
      <c r="T141" s="196">
        <f>S141*H141</f>
        <v>1.4322000000000001</v>
      </c>
      <c r="AP141" s="192" t="s">
        <v>688</v>
      </c>
      <c r="AR141" s="192" t="s">
        <v>336</v>
      </c>
      <c r="AS141" s="192" t="s">
        <v>76</v>
      </c>
      <c r="AW141" s="192" t="s">
        <v>127</v>
      </c>
      <c r="BC141" s="195">
        <f>IF(N141="základní",J141,0)</f>
        <v>0</v>
      </c>
      <c r="BD141" s="195">
        <f>IF(N141="snížená",J141,0)</f>
        <v>0</v>
      </c>
      <c r="BE141" s="195">
        <f>IF(N141="zákl. přenesená",J141,0)</f>
        <v>0</v>
      </c>
      <c r="BF141" s="195">
        <f>IF(N141="sníž. přenesená",J141,0)</f>
        <v>0</v>
      </c>
      <c r="BG141" s="195">
        <f>IF(N141="nulová",J141,0)</f>
        <v>0</v>
      </c>
      <c r="BH141" s="192" t="s">
        <v>74</v>
      </c>
      <c r="BI141" s="195">
        <f>ROUND(I141*H141,2)</f>
        <v>0</v>
      </c>
      <c r="BJ141" s="192" t="s">
        <v>688</v>
      </c>
      <c r="BK141" s="192" t="s">
        <v>904</v>
      </c>
    </row>
    <row r="142" spans="2:63" s="308" customFormat="1" x14ac:dyDescent="0.3">
      <c r="B142" s="313"/>
      <c r="D142" s="371" t="s">
        <v>475</v>
      </c>
      <c r="E142" s="309" t="s">
        <v>5</v>
      </c>
      <c r="F142" s="314" t="s">
        <v>903</v>
      </c>
      <c r="H142" s="309" t="s">
        <v>5</v>
      </c>
      <c r="L142" s="313"/>
      <c r="M142" s="312"/>
      <c r="N142" s="311"/>
      <c r="O142" s="311"/>
      <c r="P142" s="311"/>
      <c r="Q142" s="311"/>
      <c r="R142" s="311"/>
      <c r="S142" s="311"/>
      <c r="T142" s="310"/>
      <c r="AR142" s="309" t="s">
        <v>475</v>
      </c>
      <c r="AS142" s="309" t="s">
        <v>76</v>
      </c>
      <c r="AT142" s="308" t="s">
        <v>74</v>
      </c>
      <c r="AU142" s="308" t="s">
        <v>29</v>
      </c>
      <c r="AV142" s="308" t="s">
        <v>66</v>
      </c>
      <c r="AW142" s="309" t="s">
        <v>127</v>
      </c>
    </row>
    <row r="143" spans="2:63" s="308" customFormat="1" x14ac:dyDescent="0.3">
      <c r="B143" s="313"/>
      <c r="D143" s="371" t="s">
        <v>475</v>
      </c>
      <c r="E143" s="309" t="s">
        <v>5</v>
      </c>
      <c r="F143" s="314" t="s">
        <v>848</v>
      </c>
      <c r="H143" s="309" t="s">
        <v>5</v>
      </c>
      <c r="L143" s="313"/>
      <c r="M143" s="312"/>
      <c r="N143" s="311"/>
      <c r="O143" s="311"/>
      <c r="P143" s="311"/>
      <c r="Q143" s="311"/>
      <c r="R143" s="311"/>
      <c r="S143" s="311"/>
      <c r="T143" s="310"/>
      <c r="AR143" s="309" t="s">
        <v>475</v>
      </c>
      <c r="AS143" s="309" t="s">
        <v>76</v>
      </c>
      <c r="AT143" s="308" t="s">
        <v>74</v>
      </c>
      <c r="AU143" s="308" t="s">
        <v>29</v>
      </c>
      <c r="AV143" s="308" t="s">
        <v>66</v>
      </c>
      <c r="AW143" s="309" t="s">
        <v>127</v>
      </c>
    </row>
    <row r="144" spans="2:63" s="363" customFormat="1" x14ac:dyDescent="0.3">
      <c r="B144" s="368"/>
      <c r="D144" s="371" t="s">
        <v>475</v>
      </c>
      <c r="E144" s="364" t="s">
        <v>5</v>
      </c>
      <c r="F144" s="370" t="s">
        <v>902</v>
      </c>
      <c r="H144" s="369">
        <v>0.42599999999999999</v>
      </c>
      <c r="L144" s="368"/>
      <c r="M144" s="375"/>
      <c r="N144" s="374"/>
      <c r="O144" s="374"/>
      <c r="P144" s="374"/>
      <c r="Q144" s="374"/>
      <c r="R144" s="374"/>
      <c r="S144" s="374"/>
      <c r="T144" s="373"/>
      <c r="AR144" s="364" t="s">
        <v>475</v>
      </c>
      <c r="AS144" s="364" t="s">
        <v>76</v>
      </c>
      <c r="AT144" s="363" t="s">
        <v>76</v>
      </c>
      <c r="AU144" s="363" t="s">
        <v>29</v>
      </c>
      <c r="AV144" s="363" t="s">
        <v>66</v>
      </c>
      <c r="AW144" s="364" t="s">
        <v>127</v>
      </c>
    </row>
    <row r="145" spans="2:63" s="363" customFormat="1" x14ac:dyDescent="0.3">
      <c r="B145" s="368"/>
      <c r="D145" s="371" t="s">
        <v>475</v>
      </c>
      <c r="E145" s="364" t="s">
        <v>5</v>
      </c>
      <c r="F145" s="370" t="s">
        <v>901</v>
      </c>
      <c r="H145" s="369">
        <v>0.22500000000000001</v>
      </c>
      <c r="L145" s="368"/>
      <c r="M145" s="375"/>
      <c r="N145" s="374"/>
      <c r="O145" s="374"/>
      <c r="P145" s="374"/>
      <c r="Q145" s="374"/>
      <c r="R145" s="374"/>
      <c r="S145" s="374"/>
      <c r="T145" s="373"/>
      <c r="AR145" s="364" t="s">
        <v>475</v>
      </c>
      <c r="AS145" s="364" t="s">
        <v>76</v>
      </c>
      <c r="AT145" s="363" t="s">
        <v>76</v>
      </c>
      <c r="AU145" s="363" t="s">
        <v>29</v>
      </c>
      <c r="AV145" s="363" t="s">
        <v>66</v>
      </c>
      <c r="AW145" s="364" t="s">
        <v>127</v>
      </c>
    </row>
    <row r="146" spans="2:63" s="300" customFormat="1" x14ac:dyDescent="0.3">
      <c r="B146" s="305"/>
      <c r="D146" s="371" t="s">
        <v>475</v>
      </c>
      <c r="E146" s="301" t="s">
        <v>5</v>
      </c>
      <c r="F146" s="307" t="s">
        <v>808</v>
      </c>
      <c r="H146" s="306">
        <v>0.65100000000000002</v>
      </c>
      <c r="L146" s="305"/>
      <c r="M146" s="304"/>
      <c r="N146" s="303"/>
      <c r="O146" s="303"/>
      <c r="P146" s="303"/>
      <c r="Q146" s="303"/>
      <c r="R146" s="303"/>
      <c r="S146" s="303"/>
      <c r="T146" s="302"/>
      <c r="AR146" s="301" t="s">
        <v>475</v>
      </c>
      <c r="AS146" s="301" t="s">
        <v>76</v>
      </c>
      <c r="AT146" s="300" t="s">
        <v>688</v>
      </c>
      <c r="AU146" s="300" t="s">
        <v>29</v>
      </c>
      <c r="AV146" s="300" t="s">
        <v>74</v>
      </c>
      <c r="AW146" s="301" t="s">
        <v>127</v>
      </c>
    </row>
    <row r="147" spans="2:63" s="330" customFormat="1" ht="25.5" customHeight="1" x14ac:dyDescent="0.3">
      <c r="B147" s="206"/>
      <c r="C147" s="205" t="s">
        <v>135</v>
      </c>
      <c r="D147" s="205" t="s">
        <v>336</v>
      </c>
      <c r="E147" s="204" t="s">
        <v>900</v>
      </c>
      <c r="F147" s="200" t="s">
        <v>899</v>
      </c>
      <c r="G147" s="203" t="s">
        <v>345</v>
      </c>
      <c r="H147" s="202">
        <v>20</v>
      </c>
      <c r="I147" s="201"/>
      <c r="J147" s="201"/>
      <c r="K147" s="200"/>
      <c r="L147" s="189"/>
      <c r="M147" s="199" t="s">
        <v>5</v>
      </c>
      <c r="N147" s="198" t="s">
        <v>37</v>
      </c>
      <c r="O147" s="197">
        <v>1.2549999999999999</v>
      </c>
      <c r="P147" s="197">
        <f>O147*H147</f>
        <v>25.099999999999998</v>
      </c>
      <c r="Q147" s="197">
        <v>0</v>
      </c>
      <c r="R147" s="197">
        <f>Q147*H147</f>
        <v>0</v>
      </c>
      <c r="S147" s="197">
        <v>7.8E-2</v>
      </c>
      <c r="T147" s="196">
        <f>S147*H147</f>
        <v>1.56</v>
      </c>
      <c r="AP147" s="192" t="s">
        <v>688</v>
      </c>
      <c r="AR147" s="192" t="s">
        <v>336</v>
      </c>
      <c r="AS147" s="192" t="s">
        <v>76</v>
      </c>
      <c r="AW147" s="192" t="s">
        <v>127</v>
      </c>
      <c r="BC147" s="195">
        <f>IF(N147="základní",J147,0)</f>
        <v>0</v>
      </c>
      <c r="BD147" s="195">
        <f>IF(N147="snížená",J147,0)</f>
        <v>0</v>
      </c>
      <c r="BE147" s="195">
        <f>IF(N147="zákl. přenesená",J147,0)</f>
        <v>0</v>
      </c>
      <c r="BF147" s="195">
        <f>IF(N147="sníž. přenesená",J147,0)</f>
        <v>0</v>
      </c>
      <c r="BG147" s="195">
        <f>IF(N147="nulová",J147,0)</f>
        <v>0</v>
      </c>
      <c r="BH147" s="192" t="s">
        <v>74</v>
      </c>
      <c r="BI147" s="195">
        <f>ROUND(I147*H147,2)</f>
        <v>0</v>
      </c>
      <c r="BJ147" s="192" t="s">
        <v>688</v>
      </c>
      <c r="BK147" s="192" t="s">
        <v>898</v>
      </c>
    </row>
    <row r="148" spans="2:63" s="308" customFormat="1" x14ac:dyDescent="0.3">
      <c r="B148" s="313"/>
      <c r="D148" s="371" t="s">
        <v>475</v>
      </c>
      <c r="E148" s="309" t="s">
        <v>5</v>
      </c>
      <c r="F148" s="314" t="s">
        <v>897</v>
      </c>
      <c r="H148" s="309" t="s">
        <v>5</v>
      </c>
      <c r="L148" s="313"/>
      <c r="M148" s="312"/>
      <c r="N148" s="311"/>
      <c r="O148" s="311"/>
      <c r="P148" s="311"/>
      <c r="Q148" s="311"/>
      <c r="R148" s="311"/>
      <c r="S148" s="311"/>
      <c r="T148" s="310"/>
      <c r="AR148" s="309" t="s">
        <v>475</v>
      </c>
      <c r="AS148" s="309" t="s">
        <v>76</v>
      </c>
      <c r="AT148" s="308" t="s">
        <v>74</v>
      </c>
      <c r="AU148" s="308" t="s">
        <v>29</v>
      </c>
      <c r="AV148" s="308" t="s">
        <v>66</v>
      </c>
      <c r="AW148" s="309" t="s">
        <v>127</v>
      </c>
    </row>
    <row r="149" spans="2:63" s="363" customFormat="1" x14ac:dyDescent="0.3">
      <c r="B149" s="368"/>
      <c r="D149" s="371" t="s">
        <v>475</v>
      </c>
      <c r="E149" s="364" t="s">
        <v>5</v>
      </c>
      <c r="F149" s="370" t="s">
        <v>417</v>
      </c>
      <c r="H149" s="369">
        <v>20</v>
      </c>
      <c r="L149" s="368"/>
      <c r="M149" s="375"/>
      <c r="N149" s="374"/>
      <c r="O149" s="374"/>
      <c r="P149" s="374"/>
      <c r="Q149" s="374"/>
      <c r="R149" s="374"/>
      <c r="S149" s="374"/>
      <c r="T149" s="373"/>
      <c r="AR149" s="364" t="s">
        <v>475</v>
      </c>
      <c r="AS149" s="364" t="s">
        <v>76</v>
      </c>
      <c r="AT149" s="363" t="s">
        <v>76</v>
      </c>
      <c r="AU149" s="363" t="s">
        <v>29</v>
      </c>
      <c r="AV149" s="363" t="s">
        <v>74</v>
      </c>
      <c r="AW149" s="364" t="s">
        <v>127</v>
      </c>
    </row>
    <row r="150" spans="2:63" s="330" customFormat="1" ht="16.5" customHeight="1" x14ac:dyDescent="0.3">
      <c r="B150" s="206"/>
      <c r="C150" s="205" t="s">
        <v>397</v>
      </c>
      <c r="D150" s="205" t="s">
        <v>336</v>
      </c>
      <c r="E150" s="204" t="s">
        <v>896</v>
      </c>
      <c r="F150" s="200" t="s">
        <v>895</v>
      </c>
      <c r="G150" s="203" t="s">
        <v>345</v>
      </c>
      <c r="H150" s="202">
        <v>5</v>
      </c>
      <c r="I150" s="201"/>
      <c r="J150" s="201"/>
      <c r="K150" s="200"/>
      <c r="L150" s="189"/>
      <c r="M150" s="199" t="s">
        <v>5</v>
      </c>
      <c r="N150" s="198" t="s">
        <v>37</v>
      </c>
      <c r="O150" s="197">
        <v>6.4809999999999999</v>
      </c>
      <c r="P150" s="197">
        <f>O150*H150</f>
        <v>32.405000000000001</v>
      </c>
      <c r="Q150" s="197">
        <v>0</v>
      </c>
      <c r="R150" s="197">
        <f>Q150*H150</f>
        <v>0</v>
      </c>
      <c r="S150" s="197">
        <v>0.46</v>
      </c>
      <c r="T150" s="196">
        <f>S150*H150</f>
        <v>2.3000000000000003</v>
      </c>
      <c r="AP150" s="192" t="s">
        <v>688</v>
      </c>
      <c r="AR150" s="192" t="s">
        <v>336</v>
      </c>
      <c r="AS150" s="192" t="s">
        <v>76</v>
      </c>
      <c r="AW150" s="192" t="s">
        <v>127</v>
      </c>
      <c r="BC150" s="195">
        <f>IF(N150="základní",J150,0)</f>
        <v>0</v>
      </c>
      <c r="BD150" s="195">
        <f>IF(N150="snížená",J150,0)</f>
        <v>0</v>
      </c>
      <c r="BE150" s="195">
        <f>IF(N150="zákl. přenesená",J150,0)</f>
        <v>0</v>
      </c>
      <c r="BF150" s="195">
        <f>IF(N150="sníž. přenesená",J150,0)</f>
        <v>0</v>
      </c>
      <c r="BG150" s="195">
        <f>IF(N150="nulová",J150,0)</f>
        <v>0</v>
      </c>
      <c r="BH150" s="192" t="s">
        <v>74</v>
      </c>
      <c r="BI150" s="195">
        <f>ROUND(I150*H150,2)</f>
        <v>0</v>
      </c>
      <c r="BJ150" s="192" t="s">
        <v>688</v>
      </c>
      <c r="BK150" s="192" t="s">
        <v>894</v>
      </c>
    </row>
    <row r="151" spans="2:63" s="363" customFormat="1" x14ac:dyDescent="0.3">
      <c r="B151" s="368"/>
      <c r="D151" s="371" t="s">
        <v>475</v>
      </c>
      <c r="E151" s="364" t="s">
        <v>5</v>
      </c>
      <c r="F151" s="370" t="s">
        <v>893</v>
      </c>
      <c r="H151" s="369">
        <v>5</v>
      </c>
      <c r="L151" s="368"/>
      <c r="M151" s="375"/>
      <c r="N151" s="374"/>
      <c r="O151" s="374"/>
      <c r="P151" s="374"/>
      <c r="Q151" s="374"/>
      <c r="R151" s="374"/>
      <c r="S151" s="374"/>
      <c r="T151" s="373"/>
      <c r="AR151" s="364" t="s">
        <v>475</v>
      </c>
      <c r="AS151" s="364" t="s">
        <v>76</v>
      </c>
      <c r="AT151" s="363" t="s">
        <v>76</v>
      </c>
      <c r="AU151" s="363" t="s">
        <v>29</v>
      </c>
      <c r="AV151" s="363" t="s">
        <v>66</v>
      </c>
      <c r="AW151" s="364" t="s">
        <v>127</v>
      </c>
    </row>
    <row r="152" spans="2:63" s="300" customFormat="1" x14ac:dyDescent="0.3">
      <c r="B152" s="305"/>
      <c r="D152" s="371" t="s">
        <v>475</v>
      </c>
      <c r="E152" s="301" t="s">
        <v>5</v>
      </c>
      <c r="F152" s="307" t="s">
        <v>808</v>
      </c>
      <c r="H152" s="306">
        <v>5</v>
      </c>
      <c r="L152" s="305"/>
      <c r="M152" s="304"/>
      <c r="N152" s="303"/>
      <c r="O152" s="303"/>
      <c r="P152" s="303"/>
      <c r="Q152" s="303"/>
      <c r="R152" s="303"/>
      <c r="S152" s="303"/>
      <c r="T152" s="302"/>
      <c r="AR152" s="301" t="s">
        <v>475</v>
      </c>
      <c r="AS152" s="301" t="s">
        <v>76</v>
      </c>
      <c r="AT152" s="300" t="s">
        <v>688</v>
      </c>
      <c r="AU152" s="300" t="s">
        <v>29</v>
      </c>
      <c r="AV152" s="300" t="s">
        <v>74</v>
      </c>
      <c r="AW152" s="301" t="s">
        <v>127</v>
      </c>
    </row>
    <row r="153" spans="2:63" s="330" customFormat="1" ht="16.5" customHeight="1" x14ac:dyDescent="0.3">
      <c r="B153" s="206"/>
      <c r="C153" s="205" t="s">
        <v>401</v>
      </c>
      <c r="D153" s="205" t="s">
        <v>336</v>
      </c>
      <c r="E153" s="204" t="s">
        <v>892</v>
      </c>
      <c r="F153" s="200" t="s">
        <v>891</v>
      </c>
      <c r="G153" s="203" t="s">
        <v>391</v>
      </c>
      <c r="H153" s="202">
        <v>14.28</v>
      </c>
      <c r="I153" s="201"/>
      <c r="J153" s="201"/>
      <c r="K153" s="200"/>
      <c r="L153" s="189"/>
      <c r="M153" s="199" t="s">
        <v>5</v>
      </c>
      <c r="N153" s="198" t="s">
        <v>37</v>
      </c>
      <c r="O153" s="197">
        <v>0.51100000000000001</v>
      </c>
      <c r="P153" s="197">
        <f>O153*H153</f>
        <v>7.2970800000000002</v>
      </c>
      <c r="Q153" s="197">
        <v>0</v>
      </c>
      <c r="R153" s="197">
        <f>Q153*H153</f>
        <v>0</v>
      </c>
      <c r="S153" s="197">
        <v>0</v>
      </c>
      <c r="T153" s="196">
        <f>S153*H153</f>
        <v>0</v>
      </c>
      <c r="AP153" s="192" t="s">
        <v>688</v>
      </c>
      <c r="AR153" s="192" t="s">
        <v>336</v>
      </c>
      <c r="AS153" s="192" t="s">
        <v>76</v>
      </c>
      <c r="AW153" s="192" t="s">
        <v>127</v>
      </c>
      <c r="BC153" s="195">
        <f>IF(N153="základní",J153,0)</f>
        <v>0</v>
      </c>
      <c r="BD153" s="195">
        <f>IF(N153="snížená",J153,0)</f>
        <v>0</v>
      </c>
      <c r="BE153" s="195">
        <f>IF(N153="zákl. přenesená",J153,0)</f>
        <v>0</v>
      </c>
      <c r="BF153" s="195">
        <f>IF(N153="sníž. přenesená",J153,0)</f>
        <v>0</v>
      </c>
      <c r="BG153" s="195">
        <f>IF(N153="nulová",J153,0)</f>
        <v>0</v>
      </c>
      <c r="BH153" s="192" t="s">
        <v>74</v>
      </c>
      <c r="BI153" s="195">
        <f>ROUND(I153*H153,2)</f>
        <v>0</v>
      </c>
      <c r="BJ153" s="192" t="s">
        <v>688</v>
      </c>
      <c r="BK153" s="192" t="s">
        <v>890</v>
      </c>
    </row>
    <row r="154" spans="2:63" s="308" customFormat="1" x14ac:dyDescent="0.3">
      <c r="B154" s="313"/>
      <c r="D154" s="371" t="s">
        <v>475</v>
      </c>
      <c r="E154" s="309" t="s">
        <v>5</v>
      </c>
      <c r="F154" s="314" t="s">
        <v>889</v>
      </c>
      <c r="H154" s="309" t="s">
        <v>5</v>
      </c>
      <c r="L154" s="313"/>
      <c r="M154" s="312"/>
      <c r="N154" s="311"/>
      <c r="O154" s="311"/>
      <c r="P154" s="311"/>
      <c r="Q154" s="311"/>
      <c r="R154" s="311"/>
      <c r="S154" s="311"/>
      <c r="T154" s="310"/>
      <c r="AR154" s="309" t="s">
        <v>475</v>
      </c>
      <c r="AS154" s="309" t="s">
        <v>76</v>
      </c>
      <c r="AT154" s="308" t="s">
        <v>74</v>
      </c>
      <c r="AU154" s="308" t="s">
        <v>29</v>
      </c>
      <c r="AV154" s="308" t="s">
        <v>66</v>
      </c>
      <c r="AW154" s="309" t="s">
        <v>127</v>
      </c>
    </row>
    <row r="155" spans="2:63" s="308" customFormat="1" x14ac:dyDescent="0.3">
      <c r="B155" s="313"/>
      <c r="D155" s="371" t="s">
        <v>475</v>
      </c>
      <c r="E155" s="309" t="s">
        <v>5</v>
      </c>
      <c r="F155" s="314" t="s">
        <v>848</v>
      </c>
      <c r="H155" s="309" t="s">
        <v>5</v>
      </c>
      <c r="L155" s="313"/>
      <c r="M155" s="312"/>
      <c r="N155" s="311"/>
      <c r="O155" s="311"/>
      <c r="P155" s="311"/>
      <c r="Q155" s="311"/>
      <c r="R155" s="311"/>
      <c r="S155" s="311"/>
      <c r="T155" s="310"/>
      <c r="AR155" s="309" t="s">
        <v>475</v>
      </c>
      <c r="AS155" s="309" t="s">
        <v>76</v>
      </c>
      <c r="AT155" s="308" t="s">
        <v>74</v>
      </c>
      <c r="AU155" s="308" t="s">
        <v>29</v>
      </c>
      <c r="AV155" s="308" t="s">
        <v>66</v>
      </c>
      <c r="AW155" s="309" t="s">
        <v>127</v>
      </c>
    </row>
    <row r="156" spans="2:63" s="363" customFormat="1" x14ac:dyDescent="0.3">
      <c r="B156" s="368"/>
      <c r="D156" s="371" t="s">
        <v>475</v>
      </c>
      <c r="E156" s="364" t="s">
        <v>5</v>
      </c>
      <c r="F156" s="370" t="s">
        <v>888</v>
      </c>
      <c r="H156" s="369">
        <v>14.28</v>
      </c>
      <c r="L156" s="368"/>
      <c r="M156" s="375"/>
      <c r="N156" s="374"/>
      <c r="O156" s="374"/>
      <c r="P156" s="374"/>
      <c r="Q156" s="374"/>
      <c r="R156" s="374"/>
      <c r="S156" s="374"/>
      <c r="T156" s="373"/>
      <c r="AR156" s="364" t="s">
        <v>475</v>
      </c>
      <c r="AS156" s="364" t="s">
        <v>76</v>
      </c>
      <c r="AT156" s="363" t="s">
        <v>76</v>
      </c>
      <c r="AU156" s="363" t="s">
        <v>29</v>
      </c>
      <c r="AV156" s="363" t="s">
        <v>66</v>
      </c>
      <c r="AW156" s="364" t="s">
        <v>127</v>
      </c>
    </row>
    <row r="157" spans="2:63" s="300" customFormat="1" x14ac:dyDescent="0.3">
      <c r="B157" s="305"/>
      <c r="D157" s="371" t="s">
        <v>475</v>
      </c>
      <c r="E157" s="301" t="s">
        <v>5</v>
      </c>
      <c r="F157" s="307" t="s">
        <v>808</v>
      </c>
      <c r="H157" s="306">
        <v>14.28</v>
      </c>
      <c r="L157" s="305"/>
      <c r="M157" s="304"/>
      <c r="N157" s="303"/>
      <c r="O157" s="303"/>
      <c r="P157" s="303"/>
      <c r="Q157" s="303"/>
      <c r="R157" s="303"/>
      <c r="S157" s="303"/>
      <c r="T157" s="302"/>
      <c r="AR157" s="301" t="s">
        <v>475</v>
      </c>
      <c r="AS157" s="301" t="s">
        <v>76</v>
      </c>
      <c r="AT157" s="300" t="s">
        <v>688</v>
      </c>
      <c r="AU157" s="300" t="s">
        <v>29</v>
      </c>
      <c r="AV157" s="300" t="s">
        <v>74</v>
      </c>
      <c r="AW157" s="301" t="s">
        <v>127</v>
      </c>
    </row>
    <row r="158" spans="2:63" s="330" customFormat="1" ht="25.5" customHeight="1" x14ac:dyDescent="0.3">
      <c r="B158" s="206"/>
      <c r="C158" s="205" t="s">
        <v>409</v>
      </c>
      <c r="D158" s="205" t="s">
        <v>336</v>
      </c>
      <c r="E158" s="204" t="s">
        <v>887</v>
      </c>
      <c r="F158" s="200" t="s">
        <v>886</v>
      </c>
      <c r="G158" s="203" t="s">
        <v>715</v>
      </c>
      <c r="H158" s="202">
        <v>173</v>
      </c>
      <c r="I158" s="201"/>
      <c r="J158" s="201"/>
      <c r="K158" s="200"/>
      <c r="L158" s="189"/>
      <c r="M158" s="199" t="s">
        <v>5</v>
      </c>
      <c r="N158" s="198" t="s">
        <v>37</v>
      </c>
      <c r="O158" s="197">
        <v>0.08</v>
      </c>
      <c r="P158" s="197">
        <f>O158*H158</f>
        <v>13.84</v>
      </c>
      <c r="Q158" s="197">
        <v>0</v>
      </c>
      <c r="R158" s="197">
        <f>Q158*H158</f>
        <v>0</v>
      </c>
      <c r="S158" s="197">
        <v>0.01</v>
      </c>
      <c r="T158" s="196">
        <f>S158*H158</f>
        <v>1.73</v>
      </c>
      <c r="AP158" s="192" t="s">
        <v>688</v>
      </c>
      <c r="AR158" s="192" t="s">
        <v>336</v>
      </c>
      <c r="AS158" s="192" t="s">
        <v>76</v>
      </c>
      <c r="AW158" s="192" t="s">
        <v>127</v>
      </c>
      <c r="BC158" s="195">
        <f>IF(N158="základní",J158,0)</f>
        <v>0</v>
      </c>
      <c r="BD158" s="195">
        <f>IF(N158="snížená",J158,0)</f>
        <v>0</v>
      </c>
      <c r="BE158" s="195">
        <f>IF(N158="zákl. přenesená",J158,0)</f>
        <v>0</v>
      </c>
      <c r="BF158" s="195">
        <f>IF(N158="sníž. přenesená",J158,0)</f>
        <v>0</v>
      </c>
      <c r="BG158" s="195">
        <f>IF(N158="nulová",J158,0)</f>
        <v>0</v>
      </c>
      <c r="BH158" s="192" t="s">
        <v>74</v>
      </c>
      <c r="BI158" s="195">
        <f>ROUND(I158*H158,2)</f>
        <v>0</v>
      </c>
      <c r="BJ158" s="192" t="s">
        <v>688</v>
      </c>
      <c r="BK158" s="192" t="s">
        <v>885</v>
      </c>
    </row>
    <row r="159" spans="2:63" s="363" customFormat="1" x14ac:dyDescent="0.3">
      <c r="B159" s="368"/>
      <c r="D159" s="371" t="s">
        <v>475</v>
      </c>
      <c r="E159" s="364" t="s">
        <v>5</v>
      </c>
      <c r="F159" s="370" t="s">
        <v>884</v>
      </c>
      <c r="H159" s="369">
        <v>173</v>
      </c>
      <c r="L159" s="368"/>
      <c r="M159" s="375"/>
      <c r="N159" s="374"/>
      <c r="O159" s="374"/>
      <c r="P159" s="374"/>
      <c r="Q159" s="374"/>
      <c r="R159" s="374"/>
      <c r="S159" s="374"/>
      <c r="T159" s="373"/>
      <c r="AR159" s="364" t="s">
        <v>475</v>
      </c>
      <c r="AS159" s="364" t="s">
        <v>76</v>
      </c>
      <c r="AT159" s="363" t="s">
        <v>76</v>
      </c>
      <c r="AU159" s="363" t="s">
        <v>29</v>
      </c>
      <c r="AV159" s="363" t="s">
        <v>66</v>
      </c>
      <c r="AW159" s="364" t="s">
        <v>127</v>
      </c>
    </row>
    <row r="160" spans="2:63" s="300" customFormat="1" x14ac:dyDescent="0.3">
      <c r="B160" s="305"/>
      <c r="D160" s="371" t="s">
        <v>475</v>
      </c>
      <c r="E160" s="301" t="s">
        <v>5</v>
      </c>
      <c r="F160" s="307" t="s">
        <v>808</v>
      </c>
      <c r="H160" s="306">
        <v>173</v>
      </c>
      <c r="L160" s="305"/>
      <c r="M160" s="304"/>
      <c r="N160" s="303"/>
      <c r="O160" s="303"/>
      <c r="P160" s="303"/>
      <c r="Q160" s="303"/>
      <c r="R160" s="303"/>
      <c r="S160" s="303"/>
      <c r="T160" s="302"/>
      <c r="AR160" s="301" t="s">
        <v>475</v>
      </c>
      <c r="AS160" s="301" t="s">
        <v>76</v>
      </c>
      <c r="AT160" s="300" t="s">
        <v>688</v>
      </c>
      <c r="AU160" s="300" t="s">
        <v>29</v>
      </c>
      <c r="AV160" s="300" t="s">
        <v>74</v>
      </c>
      <c r="AW160" s="301" t="s">
        <v>127</v>
      </c>
    </row>
    <row r="161" spans="2:63" s="207" customFormat="1" ht="29.85" customHeight="1" x14ac:dyDescent="0.3">
      <c r="B161" s="215"/>
      <c r="D161" s="209" t="s">
        <v>65</v>
      </c>
      <c r="E161" s="377" t="s">
        <v>883</v>
      </c>
      <c r="F161" s="377" t="s">
        <v>882</v>
      </c>
      <c r="J161" s="376"/>
      <c r="L161" s="215"/>
      <c r="M161" s="214"/>
      <c r="N161" s="212"/>
      <c r="O161" s="212"/>
      <c r="P161" s="213">
        <f>SUM(P162:P167)</f>
        <v>20.435804999999998</v>
      </c>
      <c r="Q161" s="212"/>
      <c r="R161" s="213">
        <f>SUM(R162:R167)</f>
        <v>0</v>
      </c>
      <c r="S161" s="212"/>
      <c r="T161" s="211">
        <f>SUM(T162:T167)</f>
        <v>0</v>
      </c>
      <c r="AP161" s="209" t="s">
        <v>74</v>
      </c>
      <c r="AR161" s="210" t="s">
        <v>65</v>
      </c>
      <c r="AS161" s="210" t="s">
        <v>74</v>
      </c>
      <c r="AW161" s="209" t="s">
        <v>127</v>
      </c>
      <c r="BI161" s="208">
        <f>SUM(BI162:BI167)</f>
        <v>0</v>
      </c>
    </row>
    <row r="162" spans="2:63" s="330" customFormat="1" ht="25.5" customHeight="1" x14ac:dyDescent="0.3">
      <c r="B162" s="206"/>
      <c r="C162" s="205" t="s">
        <v>417</v>
      </c>
      <c r="D162" s="205" t="s">
        <v>336</v>
      </c>
      <c r="E162" s="204" t="s">
        <v>880</v>
      </c>
      <c r="F162" s="200" t="s">
        <v>879</v>
      </c>
      <c r="G162" s="203" t="s">
        <v>211</v>
      </c>
      <c r="H162" s="202">
        <v>7.0590000000000002</v>
      </c>
      <c r="I162" s="201"/>
      <c r="J162" s="201"/>
      <c r="K162" s="200"/>
      <c r="L162" s="189"/>
      <c r="M162" s="199" t="s">
        <v>5</v>
      </c>
      <c r="N162" s="198" t="s">
        <v>37</v>
      </c>
      <c r="O162" s="197">
        <v>2.42</v>
      </c>
      <c r="P162" s="197">
        <f>O162*H162</f>
        <v>17.08278</v>
      </c>
      <c r="Q162" s="197">
        <v>0</v>
      </c>
      <c r="R162" s="197">
        <f>Q162*H162</f>
        <v>0</v>
      </c>
      <c r="S162" s="197">
        <v>0</v>
      </c>
      <c r="T162" s="196">
        <f>S162*H162</f>
        <v>0</v>
      </c>
      <c r="AP162" s="192" t="s">
        <v>688</v>
      </c>
      <c r="AR162" s="192" t="s">
        <v>336</v>
      </c>
      <c r="AS162" s="192" t="s">
        <v>76</v>
      </c>
      <c r="AW162" s="192" t="s">
        <v>127</v>
      </c>
      <c r="BC162" s="195">
        <f>IF(N162="základní",J162,0)</f>
        <v>0</v>
      </c>
      <c r="BD162" s="195">
        <f>IF(N162="snížená",J162,0)</f>
        <v>0</v>
      </c>
      <c r="BE162" s="195">
        <f>IF(N162="zákl. přenesená",J162,0)</f>
        <v>0</v>
      </c>
      <c r="BF162" s="195">
        <f>IF(N162="sníž. přenesená",J162,0)</f>
        <v>0</v>
      </c>
      <c r="BG162" s="195">
        <f>IF(N162="nulová",J162,0)</f>
        <v>0</v>
      </c>
      <c r="BH162" s="192" t="s">
        <v>74</v>
      </c>
      <c r="BI162" s="195">
        <f>ROUND(I162*H162,2)</f>
        <v>0</v>
      </c>
      <c r="BJ162" s="192" t="s">
        <v>688</v>
      </c>
      <c r="BK162" s="192" t="s">
        <v>878</v>
      </c>
    </row>
    <row r="163" spans="2:63" s="330" customFormat="1" ht="25.5" customHeight="1" x14ac:dyDescent="0.3">
      <c r="B163" s="206"/>
      <c r="C163" s="205" t="s">
        <v>10</v>
      </c>
      <c r="D163" s="205" t="s">
        <v>336</v>
      </c>
      <c r="E163" s="204" t="s">
        <v>876</v>
      </c>
      <c r="F163" s="200" t="s">
        <v>875</v>
      </c>
      <c r="G163" s="203" t="s">
        <v>211</v>
      </c>
      <c r="H163" s="202">
        <v>7.0590000000000002</v>
      </c>
      <c r="I163" s="201"/>
      <c r="J163" s="201"/>
      <c r="K163" s="200"/>
      <c r="L163" s="189"/>
      <c r="M163" s="199" t="s">
        <v>5</v>
      </c>
      <c r="N163" s="198" t="s">
        <v>37</v>
      </c>
      <c r="O163" s="197">
        <v>0.26</v>
      </c>
      <c r="P163" s="197">
        <f>O163*H163</f>
        <v>1.8353400000000002</v>
      </c>
      <c r="Q163" s="197">
        <v>0</v>
      </c>
      <c r="R163" s="197">
        <f>Q163*H163</f>
        <v>0</v>
      </c>
      <c r="S163" s="197">
        <v>0</v>
      </c>
      <c r="T163" s="196">
        <f>S163*H163</f>
        <v>0</v>
      </c>
      <c r="AP163" s="192" t="s">
        <v>688</v>
      </c>
      <c r="AR163" s="192" t="s">
        <v>336</v>
      </c>
      <c r="AS163" s="192" t="s">
        <v>76</v>
      </c>
      <c r="AW163" s="192" t="s">
        <v>127</v>
      </c>
      <c r="BC163" s="195">
        <f>IF(N163="základní",J163,0)</f>
        <v>0</v>
      </c>
      <c r="BD163" s="195">
        <f>IF(N163="snížená",J163,0)</f>
        <v>0</v>
      </c>
      <c r="BE163" s="195">
        <f>IF(N163="zákl. přenesená",J163,0)</f>
        <v>0</v>
      </c>
      <c r="BF163" s="195">
        <f>IF(N163="sníž. přenesená",J163,0)</f>
        <v>0</v>
      </c>
      <c r="BG163" s="195">
        <f>IF(N163="nulová",J163,0)</f>
        <v>0</v>
      </c>
      <c r="BH163" s="192" t="s">
        <v>74</v>
      </c>
      <c r="BI163" s="195">
        <f>ROUND(I163*H163,2)</f>
        <v>0</v>
      </c>
      <c r="BJ163" s="192" t="s">
        <v>688</v>
      </c>
      <c r="BK163" s="192" t="s">
        <v>874</v>
      </c>
    </row>
    <row r="164" spans="2:63" s="330" customFormat="1" ht="25.5" customHeight="1" x14ac:dyDescent="0.3">
      <c r="B164" s="206"/>
      <c r="C164" s="205" t="s">
        <v>881</v>
      </c>
      <c r="D164" s="205" t="s">
        <v>336</v>
      </c>
      <c r="E164" s="204" t="s">
        <v>872</v>
      </c>
      <c r="F164" s="200" t="s">
        <v>871</v>
      </c>
      <c r="G164" s="203" t="s">
        <v>211</v>
      </c>
      <c r="H164" s="202">
        <v>7.0590000000000002</v>
      </c>
      <c r="I164" s="201"/>
      <c r="J164" s="201"/>
      <c r="K164" s="200"/>
      <c r="L164" s="189"/>
      <c r="M164" s="199" t="s">
        <v>5</v>
      </c>
      <c r="N164" s="198" t="s">
        <v>37</v>
      </c>
      <c r="O164" s="197">
        <v>0.125</v>
      </c>
      <c r="P164" s="197">
        <f>O164*H164</f>
        <v>0.88237500000000002</v>
      </c>
      <c r="Q164" s="197">
        <v>0</v>
      </c>
      <c r="R164" s="197">
        <f>Q164*H164</f>
        <v>0</v>
      </c>
      <c r="S164" s="197">
        <v>0</v>
      </c>
      <c r="T164" s="196">
        <f>S164*H164</f>
        <v>0</v>
      </c>
      <c r="AP164" s="192" t="s">
        <v>688</v>
      </c>
      <c r="AR164" s="192" t="s">
        <v>336</v>
      </c>
      <c r="AS164" s="192" t="s">
        <v>76</v>
      </c>
      <c r="AW164" s="192" t="s">
        <v>127</v>
      </c>
      <c r="BC164" s="195">
        <f>IF(N164="základní",J164,0)</f>
        <v>0</v>
      </c>
      <c r="BD164" s="195">
        <f>IF(N164="snížená",J164,0)</f>
        <v>0</v>
      </c>
      <c r="BE164" s="195">
        <f>IF(N164="zákl. přenesená",J164,0)</f>
        <v>0</v>
      </c>
      <c r="BF164" s="195">
        <f>IF(N164="sníž. přenesená",J164,0)</f>
        <v>0</v>
      </c>
      <c r="BG164" s="195">
        <f>IF(N164="nulová",J164,0)</f>
        <v>0</v>
      </c>
      <c r="BH164" s="192" t="s">
        <v>74</v>
      </c>
      <c r="BI164" s="195">
        <f>ROUND(I164*H164,2)</f>
        <v>0</v>
      </c>
      <c r="BJ164" s="192" t="s">
        <v>688</v>
      </c>
      <c r="BK164" s="192" t="s">
        <v>870</v>
      </c>
    </row>
    <row r="165" spans="2:63" s="330" customFormat="1" ht="25.5" customHeight="1" x14ac:dyDescent="0.3">
      <c r="B165" s="206"/>
      <c r="C165" s="205" t="s">
        <v>877</v>
      </c>
      <c r="D165" s="205" t="s">
        <v>336</v>
      </c>
      <c r="E165" s="204" t="s">
        <v>868</v>
      </c>
      <c r="F165" s="200" t="s">
        <v>867</v>
      </c>
      <c r="G165" s="203" t="s">
        <v>211</v>
      </c>
      <c r="H165" s="202">
        <v>105.88500000000001</v>
      </c>
      <c r="I165" s="201"/>
      <c r="J165" s="201"/>
      <c r="K165" s="200"/>
      <c r="L165" s="189"/>
      <c r="M165" s="199" t="s">
        <v>5</v>
      </c>
      <c r="N165" s="198" t="s">
        <v>37</v>
      </c>
      <c r="O165" s="197">
        <v>6.0000000000000001E-3</v>
      </c>
      <c r="P165" s="197">
        <f>O165*H165</f>
        <v>0.63531000000000004</v>
      </c>
      <c r="Q165" s="197">
        <v>0</v>
      </c>
      <c r="R165" s="197">
        <f>Q165*H165</f>
        <v>0</v>
      </c>
      <c r="S165" s="197">
        <v>0</v>
      </c>
      <c r="T165" s="196">
        <f>S165*H165</f>
        <v>0</v>
      </c>
      <c r="AP165" s="192" t="s">
        <v>688</v>
      </c>
      <c r="AR165" s="192" t="s">
        <v>336</v>
      </c>
      <c r="AS165" s="192" t="s">
        <v>76</v>
      </c>
      <c r="AW165" s="192" t="s">
        <v>127</v>
      </c>
      <c r="BC165" s="195">
        <f>IF(N165="základní",J165,0)</f>
        <v>0</v>
      </c>
      <c r="BD165" s="195">
        <f>IF(N165="snížená",J165,0)</f>
        <v>0</v>
      </c>
      <c r="BE165" s="195">
        <f>IF(N165="zákl. přenesená",J165,0)</f>
        <v>0</v>
      </c>
      <c r="BF165" s="195">
        <f>IF(N165="sníž. přenesená",J165,0)</f>
        <v>0</v>
      </c>
      <c r="BG165" s="195">
        <f>IF(N165="nulová",J165,0)</f>
        <v>0</v>
      </c>
      <c r="BH165" s="192" t="s">
        <v>74</v>
      </c>
      <c r="BI165" s="195">
        <f>ROUND(I165*H165,2)</f>
        <v>0</v>
      </c>
      <c r="BJ165" s="192" t="s">
        <v>688</v>
      </c>
      <c r="BK165" s="192" t="s">
        <v>866</v>
      </c>
    </row>
    <row r="166" spans="2:63" s="363" customFormat="1" x14ac:dyDescent="0.3">
      <c r="B166" s="368"/>
      <c r="D166" s="371" t="s">
        <v>475</v>
      </c>
      <c r="F166" s="370" t="s">
        <v>1438</v>
      </c>
      <c r="H166" s="369">
        <v>105.88500000000001</v>
      </c>
      <c r="L166" s="368"/>
      <c r="M166" s="375"/>
      <c r="N166" s="374"/>
      <c r="O166" s="374"/>
      <c r="P166" s="374"/>
      <c r="Q166" s="374"/>
      <c r="R166" s="374"/>
      <c r="S166" s="374"/>
      <c r="T166" s="373"/>
      <c r="AR166" s="364" t="s">
        <v>475</v>
      </c>
      <c r="AS166" s="364" t="s">
        <v>76</v>
      </c>
      <c r="AT166" s="363" t="s">
        <v>76</v>
      </c>
      <c r="AU166" s="363" t="s">
        <v>6</v>
      </c>
      <c r="AV166" s="363" t="s">
        <v>74</v>
      </c>
      <c r="AW166" s="364" t="s">
        <v>127</v>
      </c>
    </row>
    <row r="167" spans="2:63" s="330" customFormat="1" ht="16.5" customHeight="1" x14ac:dyDescent="0.3">
      <c r="B167" s="206"/>
      <c r="C167" s="205" t="s">
        <v>873</v>
      </c>
      <c r="D167" s="205" t="s">
        <v>336</v>
      </c>
      <c r="E167" s="204" t="s">
        <v>865</v>
      </c>
      <c r="F167" s="200" t="s">
        <v>864</v>
      </c>
      <c r="G167" s="203" t="s">
        <v>211</v>
      </c>
      <c r="H167" s="202">
        <v>7.0590000000000002</v>
      </c>
      <c r="I167" s="201"/>
      <c r="J167" s="201"/>
      <c r="K167" s="200"/>
      <c r="L167" s="189"/>
      <c r="M167" s="199" t="s">
        <v>5</v>
      </c>
      <c r="N167" s="198" t="s">
        <v>37</v>
      </c>
      <c r="O167" s="197">
        <v>0</v>
      </c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6">
        <f>S167*H167</f>
        <v>0</v>
      </c>
      <c r="AP167" s="192" t="s">
        <v>688</v>
      </c>
      <c r="AR167" s="192" t="s">
        <v>336</v>
      </c>
      <c r="AS167" s="192" t="s">
        <v>76</v>
      </c>
      <c r="AW167" s="192" t="s">
        <v>127</v>
      </c>
      <c r="BC167" s="195">
        <f>IF(N167="základní",J167,0)</f>
        <v>0</v>
      </c>
      <c r="BD167" s="195">
        <f>IF(N167="snížená",J167,0)</f>
        <v>0</v>
      </c>
      <c r="BE167" s="195">
        <f>IF(N167="zákl. přenesená",J167,0)</f>
        <v>0</v>
      </c>
      <c r="BF167" s="195">
        <f>IF(N167="sníž. přenesená",J167,0)</f>
        <v>0</v>
      </c>
      <c r="BG167" s="195">
        <f>IF(N167="nulová",J167,0)</f>
        <v>0</v>
      </c>
      <c r="BH167" s="192" t="s">
        <v>74</v>
      </c>
      <c r="BI167" s="195">
        <f>ROUND(I167*H167,2)</f>
        <v>0</v>
      </c>
      <c r="BJ167" s="192" t="s">
        <v>688</v>
      </c>
      <c r="BK167" s="192" t="s">
        <v>863</v>
      </c>
    </row>
    <row r="168" spans="2:63" s="207" customFormat="1" ht="29.85" customHeight="1" x14ac:dyDescent="0.3">
      <c r="B168" s="215"/>
      <c r="D168" s="209" t="s">
        <v>65</v>
      </c>
      <c r="E168" s="377" t="s">
        <v>862</v>
      </c>
      <c r="F168" s="377" t="s">
        <v>861</v>
      </c>
      <c r="J168" s="376"/>
      <c r="L168" s="215"/>
      <c r="M168" s="214"/>
      <c r="N168" s="212"/>
      <c r="O168" s="212"/>
      <c r="P168" s="213">
        <f>SUM(P169:P170)</f>
        <v>247.15710000000001</v>
      </c>
      <c r="Q168" s="212"/>
      <c r="R168" s="213">
        <f>SUM(R169:R170)</f>
        <v>0</v>
      </c>
      <c r="S168" s="212"/>
      <c r="T168" s="211">
        <f>SUM(T169:T170)</f>
        <v>0</v>
      </c>
      <c r="AP168" s="209" t="s">
        <v>74</v>
      </c>
      <c r="AR168" s="210" t="s">
        <v>65</v>
      </c>
      <c r="AS168" s="210" t="s">
        <v>74</v>
      </c>
      <c r="AW168" s="209" t="s">
        <v>127</v>
      </c>
      <c r="BI168" s="208">
        <f>SUM(BI169:BI170)</f>
        <v>0</v>
      </c>
    </row>
    <row r="169" spans="2:63" s="330" customFormat="1" ht="16.5" customHeight="1" x14ac:dyDescent="0.3">
      <c r="B169" s="206"/>
      <c r="C169" s="205" t="s">
        <v>869</v>
      </c>
      <c r="D169" s="205" t="s">
        <v>336</v>
      </c>
      <c r="E169" s="204" t="s">
        <v>860</v>
      </c>
      <c r="F169" s="200" t="s">
        <v>859</v>
      </c>
      <c r="G169" s="203" t="s">
        <v>211</v>
      </c>
      <c r="H169" s="202">
        <v>48.942</v>
      </c>
      <c r="I169" s="201"/>
      <c r="J169" s="201"/>
      <c r="K169" s="200"/>
      <c r="L169" s="189"/>
      <c r="M169" s="199" t="s">
        <v>5</v>
      </c>
      <c r="N169" s="198" t="s">
        <v>37</v>
      </c>
      <c r="O169" s="197">
        <v>3.64</v>
      </c>
      <c r="P169" s="197">
        <f>O169*H169</f>
        <v>178.14888000000002</v>
      </c>
      <c r="Q169" s="197">
        <v>0</v>
      </c>
      <c r="R169" s="197">
        <f>Q169*H169</f>
        <v>0</v>
      </c>
      <c r="S169" s="197">
        <v>0</v>
      </c>
      <c r="T169" s="196">
        <f>S169*H169</f>
        <v>0</v>
      </c>
      <c r="AP169" s="192" t="s">
        <v>688</v>
      </c>
      <c r="AR169" s="192" t="s">
        <v>336</v>
      </c>
      <c r="AS169" s="192" t="s">
        <v>76</v>
      </c>
      <c r="AW169" s="192" t="s">
        <v>127</v>
      </c>
      <c r="BC169" s="195">
        <f>IF(N169="základní",J169,0)</f>
        <v>0</v>
      </c>
      <c r="BD169" s="195">
        <f>IF(N169="snížená",J169,0)</f>
        <v>0</v>
      </c>
      <c r="BE169" s="195">
        <f>IF(N169="zákl. přenesená",J169,0)</f>
        <v>0</v>
      </c>
      <c r="BF169" s="195">
        <f>IF(N169="sníž. přenesená",J169,0)</f>
        <v>0</v>
      </c>
      <c r="BG169" s="195">
        <f>IF(N169="nulová",J169,0)</f>
        <v>0</v>
      </c>
      <c r="BH169" s="192" t="s">
        <v>74</v>
      </c>
      <c r="BI169" s="195">
        <f>ROUND(I169*H169,2)</f>
        <v>0</v>
      </c>
      <c r="BJ169" s="192" t="s">
        <v>688</v>
      </c>
      <c r="BK169" s="192" t="s">
        <v>858</v>
      </c>
    </row>
    <row r="170" spans="2:63" s="330" customFormat="1" ht="25.5" customHeight="1" x14ac:dyDescent="0.3">
      <c r="B170" s="206"/>
      <c r="C170" s="205" t="s">
        <v>477</v>
      </c>
      <c r="D170" s="205" t="s">
        <v>336</v>
      </c>
      <c r="E170" s="204" t="s">
        <v>857</v>
      </c>
      <c r="F170" s="200" t="s">
        <v>856</v>
      </c>
      <c r="G170" s="203" t="s">
        <v>211</v>
      </c>
      <c r="H170" s="202">
        <v>48.942</v>
      </c>
      <c r="I170" s="201"/>
      <c r="J170" s="201"/>
      <c r="K170" s="200"/>
      <c r="L170" s="189"/>
      <c r="M170" s="199" t="s">
        <v>5</v>
      </c>
      <c r="N170" s="198" t="s">
        <v>37</v>
      </c>
      <c r="O170" s="197">
        <v>1.41</v>
      </c>
      <c r="P170" s="197">
        <f>O170*H170</f>
        <v>69.008219999999994</v>
      </c>
      <c r="Q170" s="197">
        <v>0</v>
      </c>
      <c r="R170" s="197">
        <f>Q170*H170</f>
        <v>0</v>
      </c>
      <c r="S170" s="197">
        <v>0</v>
      </c>
      <c r="T170" s="196">
        <f>S170*H170</f>
        <v>0</v>
      </c>
      <c r="AP170" s="192" t="s">
        <v>688</v>
      </c>
      <c r="AR170" s="192" t="s">
        <v>336</v>
      </c>
      <c r="AS170" s="192" t="s">
        <v>76</v>
      </c>
      <c r="AW170" s="192" t="s">
        <v>127</v>
      </c>
      <c r="BC170" s="195">
        <f>IF(N170="základní",J170,0)</f>
        <v>0</v>
      </c>
      <c r="BD170" s="195">
        <f>IF(N170="snížená",J170,0)</f>
        <v>0</v>
      </c>
      <c r="BE170" s="195">
        <f>IF(N170="zákl. přenesená",J170,0)</f>
        <v>0</v>
      </c>
      <c r="BF170" s="195">
        <f>IF(N170="sníž. přenesená",J170,0)</f>
        <v>0</v>
      </c>
      <c r="BG170" s="195">
        <f>IF(N170="nulová",J170,0)</f>
        <v>0</v>
      </c>
      <c r="BH170" s="192" t="s">
        <v>74</v>
      </c>
      <c r="BI170" s="195">
        <f>ROUND(I170*H170,2)</f>
        <v>0</v>
      </c>
      <c r="BJ170" s="192" t="s">
        <v>688</v>
      </c>
      <c r="BK170" s="192" t="s">
        <v>855</v>
      </c>
    </row>
    <row r="171" spans="2:63" s="207" customFormat="1" ht="37.35" customHeight="1" x14ac:dyDescent="0.35">
      <c r="B171" s="215"/>
      <c r="D171" s="209" t="s">
        <v>65</v>
      </c>
      <c r="E171" s="217" t="s">
        <v>125</v>
      </c>
      <c r="F171" s="217" t="s">
        <v>126</v>
      </c>
      <c r="J171" s="216"/>
      <c r="L171" s="215"/>
      <c r="M171" s="214"/>
      <c r="N171" s="212"/>
      <c r="O171" s="212"/>
      <c r="P171" s="213">
        <f>P172+P180+P182+P197</f>
        <v>77.470052999999993</v>
      </c>
      <c r="Q171" s="212"/>
      <c r="R171" s="213">
        <f>R172+R180+R182+R197</f>
        <v>0.50971279999999997</v>
      </c>
      <c r="S171" s="212"/>
      <c r="T171" s="211">
        <f>T172+T180+T182+T197</f>
        <v>3.6824999999999997E-2</v>
      </c>
      <c r="AP171" s="209" t="s">
        <v>76</v>
      </c>
      <c r="AR171" s="210" t="s">
        <v>65</v>
      </c>
      <c r="AS171" s="210" t="s">
        <v>66</v>
      </c>
      <c r="AW171" s="209" t="s">
        <v>127</v>
      </c>
      <c r="BI171" s="208">
        <f>BI172+BI180+BI182+BI197</f>
        <v>0</v>
      </c>
    </row>
    <row r="172" spans="2:63" s="207" customFormat="1" ht="19.899999999999999" customHeight="1" x14ac:dyDescent="0.3">
      <c r="B172" s="215"/>
      <c r="D172" s="209" t="s">
        <v>65</v>
      </c>
      <c r="E172" s="377" t="s">
        <v>854</v>
      </c>
      <c r="F172" s="377" t="s">
        <v>853</v>
      </c>
      <c r="J172" s="376"/>
      <c r="L172" s="215"/>
      <c r="M172" s="214"/>
      <c r="N172" s="212"/>
      <c r="O172" s="212"/>
      <c r="P172" s="213">
        <f>SUM(P173:P179)</f>
        <v>1.687613</v>
      </c>
      <c r="Q172" s="212"/>
      <c r="R172" s="213">
        <f>SUM(R173:R179)</f>
        <v>3.9036000000000001E-2</v>
      </c>
      <c r="S172" s="212"/>
      <c r="T172" s="211">
        <f>SUM(T173:T179)</f>
        <v>0</v>
      </c>
      <c r="AP172" s="209" t="s">
        <v>76</v>
      </c>
      <c r="AR172" s="210" t="s">
        <v>65</v>
      </c>
      <c r="AS172" s="210" t="s">
        <v>74</v>
      </c>
      <c r="AW172" s="209" t="s">
        <v>127</v>
      </c>
      <c r="BI172" s="208">
        <f>SUM(BI173:BI179)</f>
        <v>0</v>
      </c>
    </row>
    <row r="173" spans="2:63" s="330" customFormat="1" ht="16.5" customHeight="1" x14ac:dyDescent="0.3">
      <c r="B173" s="206"/>
      <c r="C173" s="205" t="s">
        <v>455</v>
      </c>
      <c r="D173" s="205" t="s">
        <v>336</v>
      </c>
      <c r="E173" s="204" t="s">
        <v>852</v>
      </c>
      <c r="F173" s="200" t="s">
        <v>851</v>
      </c>
      <c r="G173" s="203" t="s">
        <v>715</v>
      </c>
      <c r="H173" s="202">
        <v>6.5060000000000002</v>
      </c>
      <c r="I173" s="201"/>
      <c r="J173" s="201"/>
      <c r="K173" s="200"/>
      <c r="L173" s="189"/>
      <c r="M173" s="199" t="s">
        <v>5</v>
      </c>
      <c r="N173" s="198" t="s">
        <v>37</v>
      </c>
      <c r="O173" s="197">
        <v>0.25</v>
      </c>
      <c r="P173" s="197">
        <f>O173*H173</f>
        <v>1.6265000000000001</v>
      </c>
      <c r="Q173" s="197">
        <v>6.0000000000000001E-3</v>
      </c>
      <c r="R173" s="197">
        <f>Q173*H173</f>
        <v>3.9036000000000001E-2</v>
      </c>
      <c r="S173" s="197">
        <v>0</v>
      </c>
      <c r="T173" s="196">
        <f>S173*H173</f>
        <v>0</v>
      </c>
      <c r="AP173" s="192" t="s">
        <v>135</v>
      </c>
      <c r="AR173" s="192" t="s">
        <v>336</v>
      </c>
      <c r="AS173" s="192" t="s">
        <v>76</v>
      </c>
      <c r="AW173" s="192" t="s">
        <v>127</v>
      </c>
      <c r="BC173" s="195">
        <f>IF(N173="základní",J173,0)</f>
        <v>0</v>
      </c>
      <c r="BD173" s="195">
        <f>IF(N173="snížená",J173,0)</f>
        <v>0</v>
      </c>
      <c r="BE173" s="195">
        <f>IF(N173="zákl. přenesená",J173,0)</f>
        <v>0</v>
      </c>
      <c r="BF173" s="195">
        <f>IF(N173="sníž. přenesená",J173,0)</f>
        <v>0</v>
      </c>
      <c r="BG173" s="195">
        <f>IF(N173="nulová",J173,0)</f>
        <v>0</v>
      </c>
      <c r="BH173" s="192" t="s">
        <v>74</v>
      </c>
      <c r="BI173" s="195">
        <f>ROUND(I173*H173,2)</f>
        <v>0</v>
      </c>
      <c r="BJ173" s="192" t="s">
        <v>135</v>
      </c>
      <c r="BK173" s="192" t="s">
        <v>850</v>
      </c>
    </row>
    <row r="174" spans="2:63" s="308" customFormat="1" ht="27" x14ac:dyDescent="0.3">
      <c r="B174" s="313"/>
      <c r="D174" s="371" t="s">
        <v>475</v>
      </c>
      <c r="E174" s="309" t="s">
        <v>5</v>
      </c>
      <c r="F174" s="314" t="s">
        <v>849</v>
      </c>
      <c r="H174" s="309" t="s">
        <v>5</v>
      </c>
      <c r="L174" s="313"/>
      <c r="M174" s="312"/>
      <c r="N174" s="311"/>
      <c r="O174" s="311"/>
      <c r="P174" s="311"/>
      <c r="Q174" s="311"/>
      <c r="R174" s="311"/>
      <c r="S174" s="311"/>
      <c r="T174" s="310"/>
      <c r="AR174" s="309" t="s">
        <v>475</v>
      </c>
      <c r="AS174" s="309" t="s">
        <v>76</v>
      </c>
      <c r="AT174" s="308" t="s">
        <v>74</v>
      </c>
      <c r="AU174" s="308" t="s">
        <v>29</v>
      </c>
      <c r="AV174" s="308" t="s">
        <v>66</v>
      </c>
      <c r="AW174" s="309" t="s">
        <v>127</v>
      </c>
    </row>
    <row r="175" spans="2:63" s="308" customFormat="1" x14ac:dyDescent="0.3">
      <c r="B175" s="313"/>
      <c r="D175" s="371" t="s">
        <v>475</v>
      </c>
      <c r="E175" s="309" t="s">
        <v>5</v>
      </c>
      <c r="F175" s="314" t="s">
        <v>848</v>
      </c>
      <c r="H175" s="309" t="s">
        <v>5</v>
      </c>
      <c r="L175" s="313"/>
      <c r="M175" s="312"/>
      <c r="N175" s="311"/>
      <c r="O175" s="311"/>
      <c r="P175" s="311"/>
      <c r="Q175" s="311"/>
      <c r="R175" s="311"/>
      <c r="S175" s="311"/>
      <c r="T175" s="310"/>
      <c r="AR175" s="309" t="s">
        <v>475</v>
      </c>
      <c r="AS175" s="309" t="s">
        <v>76</v>
      </c>
      <c r="AT175" s="308" t="s">
        <v>74</v>
      </c>
      <c r="AU175" s="308" t="s">
        <v>29</v>
      </c>
      <c r="AV175" s="308" t="s">
        <v>66</v>
      </c>
      <c r="AW175" s="309" t="s">
        <v>127</v>
      </c>
    </row>
    <row r="176" spans="2:63" s="363" customFormat="1" x14ac:dyDescent="0.3">
      <c r="B176" s="368"/>
      <c r="D176" s="371" t="s">
        <v>475</v>
      </c>
      <c r="E176" s="364" t="s">
        <v>5</v>
      </c>
      <c r="F176" s="370" t="s">
        <v>847</v>
      </c>
      <c r="H176" s="369">
        <v>2.25</v>
      </c>
      <c r="L176" s="368"/>
      <c r="M176" s="375"/>
      <c r="N176" s="374"/>
      <c r="O176" s="374"/>
      <c r="P176" s="374"/>
      <c r="Q176" s="374"/>
      <c r="R176" s="374"/>
      <c r="S176" s="374"/>
      <c r="T176" s="373"/>
      <c r="AR176" s="364" t="s">
        <v>475</v>
      </c>
      <c r="AS176" s="364" t="s">
        <v>76</v>
      </c>
      <c r="AT176" s="363" t="s">
        <v>76</v>
      </c>
      <c r="AU176" s="363" t="s">
        <v>29</v>
      </c>
      <c r="AV176" s="363" t="s">
        <v>66</v>
      </c>
      <c r="AW176" s="364" t="s">
        <v>127</v>
      </c>
    </row>
    <row r="177" spans="2:63" s="363" customFormat="1" x14ac:dyDescent="0.3">
      <c r="B177" s="368"/>
      <c r="D177" s="371" t="s">
        <v>475</v>
      </c>
      <c r="E177" s="364" t="s">
        <v>5</v>
      </c>
      <c r="F177" s="370" t="s">
        <v>846</v>
      </c>
      <c r="H177" s="369">
        <v>4.2560000000000002</v>
      </c>
      <c r="L177" s="368"/>
      <c r="M177" s="375"/>
      <c r="N177" s="374"/>
      <c r="O177" s="374"/>
      <c r="P177" s="374"/>
      <c r="Q177" s="374"/>
      <c r="R177" s="374"/>
      <c r="S177" s="374"/>
      <c r="T177" s="373"/>
      <c r="AR177" s="364" t="s">
        <v>475</v>
      </c>
      <c r="AS177" s="364" t="s">
        <v>76</v>
      </c>
      <c r="AT177" s="363" t="s">
        <v>76</v>
      </c>
      <c r="AU177" s="363" t="s">
        <v>29</v>
      </c>
      <c r="AV177" s="363" t="s">
        <v>66</v>
      </c>
      <c r="AW177" s="364" t="s">
        <v>127</v>
      </c>
    </row>
    <row r="178" spans="2:63" s="300" customFormat="1" x14ac:dyDescent="0.3">
      <c r="B178" s="305"/>
      <c r="D178" s="371" t="s">
        <v>475</v>
      </c>
      <c r="E178" s="301" t="s">
        <v>5</v>
      </c>
      <c r="F178" s="307" t="s">
        <v>808</v>
      </c>
      <c r="H178" s="306">
        <v>6.5060000000000002</v>
      </c>
      <c r="L178" s="305"/>
      <c r="M178" s="304"/>
      <c r="N178" s="303"/>
      <c r="O178" s="303"/>
      <c r="P178" s="303"/>
      <c r="Q178" s="303"/>
      <c r="R178" s="303"/>
      <c r="S178" s="303"/>
      <c r="T178" s="302"/>
      <c r="AR178" s="301" t="s">
        <v>475</v>
      </c>
      <c r="AS178" s="301" t="s">
        <v>76</v>
      </c>
      <c r="AT178" s="300" t="s">
        <v>688</v>
      </c>
      <c r="AU178" s="300" t="s">
        <v>29</v>
      </c>
      <c r="AV178" s="300" t="s">
        <v>74</v>
      </c>
      <c r="AW178" s="301" t="s">
        <v>127</v>
      </c>
    </row>
    <row r="179" spans="2:63" s="330" customFormat="1" ht="25.5" customHeight="1" x14ac:dyDescent="0.3">
      <c r="B179" s="206"/>
      <c r="C179" s="205" t="s">
        <v>459</v>
      </c>
      <c r="D179" s="205" t="s">
        <v>336</v>
      </c>
      <c r="E179" s="204" t="s">
        <v>1205</v>
      </c>
      <c r="F179" s="200" t="s">
        <v>1204</v>
      </c>
      <c r="G179" s="203" t="s">
        <v>211</v>
      </c>
      <c r="H179" s="202">
        <v>3.9E-2</v>
      </c>
      <c r="I179" s="201"/>
      <c r="J179" s="201"/>
      <c r="K179" s="200"/>
      <c r="L179" s="189"/>
      <c r="M179" s="199" t="s">
        <v>5</v>
      </c>
      <c r="N179" s="198" t="s">
        <v>37</v>
      </c>
      <c r="O179" s="197">
        <v>1.5669999999999999</v>
      </c>
      <c r="P179" s="197">
        <f>O179*H179</f>
        <v>6.1113000000000001E-2</v>
      </c>
      <c r="Q179" s="197">
        <v>0</v>
      </c>
      <c r="R179" s="197">
        <f>Q179*H179</f>
        <v>0</v>
      </c>
      <c r="S179" s="197">
        <v>0</v>
      </c>
      <c r="T179" s="196">
        <f>S179*H179</f>
        <v>0</v>
      </c>
      <c r="AP179" s="192" t="s">
        <v>135</v>
      </c>
      <c r="AR179" s="192" t="s">
        <v>336</v>
      </c>
      <c r="AS179" s="192" t="s">
        <v>76</v>
      </c>
      <c r="AW179" s="192" t="s">
        <v>127</v>
      </c>
      <c r="BC179" s="195">
        <f>IF(N179="základní",J179,0)</f>
        <v>0</v>
      </c>
      <c r="BD179" s="195">
        <f>IF(N179="snížená",J179,0)</f>
        <v>0</v>
      </c>
      <c r="BE179" s="195">
        <f>IF(N179="zákl. přenesená",J179,0)</f>
        <v>0</v>
      </c>
      <c r="BF179" s="195">
        <f>IF(N179="sníž. přenesená",J179,0)</f>
        <v>0</v>
      </c>
      <c r="BG179" s="195">
        <f>IF(N179="nulová",J179,0)</f>
        <v>0</v>
      </c>
      <c r="BH179" s="192" t="s">
        <v>74</v>
      </c>
      <c r="BI179" s="195">
        <f>ROUND(I179*H179,2)</f>
        <v>0</v>
      </c>
      <c r="BJ179" s="192" t="s">
        <v>135</v>
      </c>
      <c r="BK179" s="192" t="s">
        <v>1203</v>
      </c>
    </row>
    <row r="180" spans="2:63" s="207" customFormat="1" ht="29.85" customHeight="1" x14ac:dyDescent="0.3">
      <c r="B180" s="215"/>
      <c r="D180" s="209" t="s">
        <v>65</v>
      </c>
      <c r="E180" s="377" t="s">
        <v>845</v>
      </c>
      <c r="F180" s="377" t="s">
        <v>844</v>
      </c>
      <c r="J180" s="376"/>
      <c r="L180" s="215"/>
      <c r="M180" s="214"/>
      <c r="N180" s="212"/>
      <c r="O180" s="212"/>
      <c r="P180" s="213">
        <f>P181</f>
        <v>0</v>
      </c>
      <c r="Q180" s="212"/>
      <c r="R180" s="213">
        <f>R181</f>
        <v>0</v>
      </c>
      <c r="S180" s="212"/>
      <c r="T180" s="211">
        <f>T181</f>
        <v>0</v>
      </c>
      <c r="AP180" s="209" t="s">
        <v>76</v>
      </c>
      <c r="AR180" s="210" t="s">
        <v>65</v>
      </c>
      <c r="AS180" s="210" t="s">
        <v>74</v>
      </c>
      <c r="AW180" s="209" t="s">
        <v>127</v>
      </c>
      <c r="BI180" s="208">
        <f>BI181</f>
        <v>0</v>
      </c>
    </row>
    <row r="181" spans="2:63" s="330" customFormat="1" ht="25.5" customHeight="1" x14ac:dyDescent="0.3">
      <c r="B181" s="206"/>
      <c r="C181" s="205" t="s">
        <v>463</v>
      </c>
      <c r="D181" s="205" t="s">
        <v>336</v>
      </c>
      <c r="E181" s="204" t="s">
        <v>843</v>
      </c>
      <c r="F181" s="200" t="s">
        <v>842</v>
      </c>
      <c r="G181" s="203" t="s">
        <v>345</v>
      </c>
      <c r="H181" s="202">
        <v>2</v>
      </c>
      <c r="I181" s="201"/>
      <c r="J181" s="201"/>
      <c r="K181" s="200"/>
      <c r="L181" s="189"/>
      <c r="M181" s="199" t="s">
        <v>5</v>
      </c>
      <c r="N181" s="198" t="s">
        <v>37</v>
      </c>
      <c r="O181" s="197">
        <v>0</v>
      </c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6">
        <f>S181*H181</f>
        <v>0</v>
      </c>
      <c r="AP181" s="192" t="s">
        <v>135</v>
      </c>
      <c r="AR181" s="192" t="s">
        <v>336</v>
      </c>
      <c r="AS181" s="192" t="s">
        <v>76</v>
      </c>
      <c r="AW181" s="192" t="s">
        <v>127</v>
      </c>
      <c r="BC181" s="195">
        <f>IF(N181="základní",J181,0)</f>
        <v>0</v>
      </c>
      <c r="BD181" s="195">
        <f>IF(N181="snížená",J181,0)</f>
        <v>0</v>
      </c>
      <c r="BE181" s="195">
        <f>IF(N181="zákl. přenesená",J181,0)</f>
        <v>0</v>
      </c>
      <c r="BF181" s="195">
        <f>IF(N181="sníž. přenesená",J181,0)</f>
        <v>0</v>
      </c>
      <c r="BG181" s="195">
        <f>IF(N181="nulová",J181,0)</f>
        <v>0</v>
      </c>
      <c r="BH181" s="192" t="s">
        <v>74</v>
      </c>
      <c r="BI181" s="195">
        <f>ROUND(I181*H181,2)</f>
        <v>0</v>
      </c>
      <c r="BJ181" s="192" t="s">
        <v>135</v>
      </c>
      <c r="BK181" s="192" t="s">
        <v>841</v>
      </c>
    </row>
    <row r="182" spans="2:63" s="207" customFormat="1" ht="29.85" customHeight="1" x14ac:dyDescent="0.3">
      <c r="B182" s="215"/>
      <c r="D182" s="209" t="s">
        <v>65</v>
      </c>
      <c r="E182" s="377" t="s">
        <v>839</v>
      </c>
      <c r="F182" s="377" t="s">
        <v>838</v>
      </c>
      <c r="J182" s="376"/>
      <c r="L182" s="215"/>
      <c r="M182" s="214"/>
      <c r="N182" s="212"/>
      <c r="O182" s="212"/>
      <c r="P182" s="213">
        <f>SUM(P183:P196)</f>
        <v>33.115439999999992</v>
      </c>
      <c r="Q182" s="212"/>
      <c r="R182" s="213">
        <f>SUM(R183:R196)</f>
        <v>8.3926799999999996E-2</v>
      </c>
      <c r="S182" s="212"/>
      <c r="T182" s="211">
        <f>SUM(T183:T196)</f>
        <v>0</v>
      </c>
      <c r="AP182" s="209" t="s">
        <v>76</v>
      </c>
      <c r="AR182" s="210" t="s">
        <v>65</v>
      </c>
      <c r="AS182" s="210" t="s">
        <v>74</v>
      </c>
      <c r="AW182" s="209" t="s">
        <v>127</v>
      </c>
      <c r="BI182" s="208">
        <f>SUM(BI183:BI196)</f>
        <v>0</v>
      </c>
    </row>
    <row r="183" spans="2:63" s="330" customFormat="1" ht="16.5" customHeight="1" x14ac:dyDescent="0.3">
      <c r="B183" s="206"/>
      <c r="C183" s="205" t="s">
        <v>467</v>
      </c>
      <c r="D183" s="205" t="s">
        <v>336</v>
      </c>
      <c r="E183" s="204" t="s">
        <v>837</v>
      </c>
      <c r="F183" s="200" t="s">
        <v>836</v>
      </c>
      <c r="G183" s="203" t="s">
        <v>715</v>
      </c>
      <c r="H183" s="202">
        <v>72.5</v>
      </c>
      <c r="I183" s="201"/>
      <c r="J183" s="201"/>
      <c r="K183" s="200"/>
      <c r="L183" s="189"/>
      <c r="M183" s="199" t="s">
        <v>5</v>
      </c>
      <c r="N183" s="198" t="s">
        <v>37</v>
      </c>
      <c r="O183" s="197">
        <v>3.2000000000000001E-2</v>
      </c>
      <c r="P183" s="197">
        <f>O183*H183</f>
        <v>2.3199999999999998</v>
      </c>
      <c r="Q183" s="197">
        <v>0</v>
      </c>
      <c r="R183" s="197">
        <f>Q183*H183</f>
        <v>0</v>
      </c>
      <c r="S183" s="197">
        <v>0</v>
      </c>
      <c r="T183" s="196">
        <f>S183*H183</f>
        <v>0</v>
      </c>
      <c r="AP183" s="192" t="s">
        <v>135</v>
      </c>
      <c r="AR183" s="192" t="s">
        <v>336</v>
      </c>
      <c r="AS183" s="192" t="s">
        <v>76</v>
      </c>
      <c r="AW183" s="192" t="s">
        <v>127</v>
      </c>
      <c r="BC183" s="195">
        <f>IF(N183="základní",J183,0)</f>
        <v>0</v>
      </c>
      <c r="BD183" s="195">
        <f>IF(N183="snížená",J183,0)</f>
        <v>0</v>
      </c>
      <c r="BE183" s="195">
        <f>IF(N183="zákl. přenesená",J183,0)</f>
        <v>0</v>
      </c>
      <c r="BF183" s="195">
        <f>IF(N183="sníž. přenesená",J183,0)</f>
        <v>0</v>
      </c>
      <c r="BG183" s="195">
        <f>IF(N183="nulová",J183,0)</f>
        <v>0</v>
      </c>
      <c r="BH183" s="192" t="s">
        <v>74</v>
      </c>
      <c r="BI183" s="195">
        <f>ROUND(I183*H183,2)</f>
        <v>0</v>
      </c>
      <c r="BJ183" s="192" t="s">
        <v>135</v>
      </c>
      <c r="BK183" s="192" t="s">
        <v>835</v>
      </c>
    </row>
    <row r="184" spans="2:63" s="308" customFormat="1" x14ac:dyDescent="0.3">
      <c r="B184" s="313"/>
      <c r="D184" s="371" t="s">
        <v>475</v>
      </c>
      <c r="E184" s="309" t="s">
        <v>5</v>
      </c>
      <c r="F184" s="314" t="s">
        <v>827</v>
      </c>
      <c r="H184" s="309" t="s">
        <v>5</v>
      </c>
      <c r="L184" s="313"/>
      <c r="M184" s="312"/>
      <c r="N184" s="311"/>
      <c r="O184" s="311"/>
      <c r="P184" s="311"/>
      <c r="Q184" s="311"/>
      <c r="R184" s="311"/>
      <c r="S184" s="311"/>
      <c r="T184" s="310"/>
      <c r="AR184" s="309" t="s">
        <v>475</v>
      </c>
      <c r="AS184" s="309" t="s">
        <v>76</v>
      </c>
      <c r="AT184" s="308" t="s">
        <v>74</v>
      </c>
      <c r="AU184" s="308" t="s">
        <v>29</v>
      </c>
      <c r="AV184" s="308" t="s">
        <v>66</v>
      </c>
      <c r="AW184" s="309" t="s">
        <v>127</v>
      </c>
    </row>
    <row r="185" spans="2:63" s="363" customFormat="1" x14ac:dyDescent="0.3">
      <c r="B185" s="368"/>
      <c r="D185" s="371" t="s">
        <v>475</v>
      </c>
      <c r="E185" s="364" t="s">
        <v>5</v>
      </c>
      <c r="F185" s="370" t="s">
        <v>826</v>
      </c>
      <c r="H185" s="369">
        <v>72.5</v>
      </c>
      <c r="L185" s="368"/>
      <c r="M185" s="375"/>
      <c r="N185" s="374"/>
      <c r="O185" s="374"/>
      <c r="P185" s="374"/>
      <c r="Q185" s="374"/>
      <c r="R185" s="374"/>
      <c r="S185" s="374"/>
      <c r="T185" s="373"/>
      <c r="AR185" s="364" t="s">
        <v>475</v>
      </c>
      <c r="AS185" s="364" t="s">
        <v>76</v>
      </c>
      <c r="AT185" s="363" t="s">
        <v>76</v>
      </c>
      <c r="AU185" s="363" t="s">
        <v>29</v>
      </c>
      <c r="AV185" s="363" t="s">
        <v>66</v>
      </c>
      <c r="AW185" s="364" t="s">
        <v>127</v>
      </c>
    </row>
    <row r="186" spans="2:63" s="300" customFormat="1" x14ac:dyDescent="0.3">
      <c r="B186" s="305"/>
      <c r="D186" s="371" t="s">
        <v>475</v>
      </c>
      <c r="E186" s="301" t="s">
        <v>5</v>
      </c>
      <c r="F186" s="307" t="s">
        <v>808</v>
      </c>
      <c r="H186" s="306">
        <v>72.5</v>
      </c>
      <c r="L186" s="305"/>
      <c r="M186" s="304"/>
      <c r="N186" s="303"/>
      <c r="O186" s="303"/>
      <c r="P186" s="303"/>
      <c r="Q186" s="303"/>
      <c r="R186" s="303"/>
      <c r="S186" s="303"/>
      <c r="T186" s="302"/>
      <c r="AR186" s="301" t="s">
        <v>475</v>
      </c>
      <c r="AS186" s="301" t="s">
        <v>76</v>
      </c>
      <c r="AT186" s="300" t="s">
        <v>688</v>
      </c>
      <c r="AU186" s="300" t="s">
        <v>29</v>
      </c>
      <c r="AV186" s="300" t="s">
        <v>74</v>
      </c>
      <c r="AW186" s="301" t="s">
        <v>127</v>
      </c>
    </row>
    <row r="187" spans="2:63" s="330" customFormat="1" ht="25.5" customHeight="1" x14ac:dyDescent="0.3">
      <c r="B187" s="206"/>
      <c r="C187" s="205" t="s">
        <v>485</v>
      </c>
      <c r="D187" s="205" t="s">
        <v>336</v>
      </c>
      <c r="E187" s="204" t="s">
        <v>834</v>
      </c>
      <c r="F187" s="200" t="s">
        <v>833</v>
      </c>
      <c r="G187" s="203" t="s">
        <v>715</v>
      </c>
      <c r="H187" s="202">
        <v>14.5</v>
      </c>
      <c r="I187" s="201"/>
      <c r="J187" s="201"/>
      <c r="K187" s="200"/>
      <c r="L187" s="189"/>
      <c r="M187" s="199" t="s">
        <v>5</v>
      </c>
      <c r="N187" s="198" t="s">
        <v>37</v>
      </c>
      <c r="O187" s="197">
        <v>8.5999999999999993E-2</v>
      </c>
      <c r="P187" s="197">
        <f>O187*H187</f>
        <v>1.2469999999999999</v>
      </c>
      <c r="Q187" s="197">
        <v>1.4400000000000001E-3</v>
      </c>
      <c r="R187" s="197">
        <f>Q187*H187</f>
        <v>2.0880000000000003E-2</v>
      </c>
      <c r="S187" s="197">
        <v>0</v>
      </c>
      <c r="T187" s="196">
        <f>S187*H187</f>
        <v>0</v>
      </c>
      <c r="AP187" s="192" t="s">
        <v>135</v>
      </c>
      <c r="AR187" s="192" t="s">
        <v>336</v>
      </c>
      <c r="AS187" s="192" t="s">
        <v>76</v>
      </c>
      <c r="AW187" s="192" t="s">
        <v>127</v>
      </c>
      <c r="BC187" s="195">
        <f>IF(N187="základní",J187,0)</f>
        <v>0</v>
      </c>
      <c r="BD187" s="195">
        <f>IF(N187="snížená",J187,0)</f>
        <v>0</v>
      </c>
      <c r="BE187" s="195">
        <f>IF(N187="zákl. přenesená",J187,0)</f>
        <v>0</v>
      </c>
      <c r="BF187" s="195">
        <f>IF(N187="sníž. přenesená",J187,0)</f>
        <v>0</v>
      </c>
      <c r="BG187" s="195">
        <f>IF(N187="nulová",J187,0)</f>
        <v>0</v>
      </c>
      <c r="BH187" s="192" t="s">
        <v>74</v>
      </c>
      <c r="BI187" s="195">
        <f>ROUND(I187*H187,2)</f>
        <v>0</v>
      </c>
      <c r="BJ187" s="192" t="s">
        <v>135</v>
      </c>
      <c r="BK187" s="192" t="s">
        <v>832</v>
      </c>
    </row>
    <row r="188" spans="2:63" s="363" customFormat="1" x14ac:dyDescent="0.3">
      <c r="B188" s="368"/>
      <c r="D188" s="371" t="s">
        <v>475</v>
      </c>
      <c r="E188" s="364" t="s">
        <v>5</v>
      </c>
      <c r="F188" s="370" t="s">
        <v>831</v>
      </c>
      <c r="H188" s="369">
        <v>14.5</v>
      </c>
      <c r="L188" s="368"/>
      <c r="M188" s="375"/>
      <c r="N188" s="374"/>
      <c r="O188" s="374"/>
      <c r="P188" s="374"/>
      <c r="Q188" s="374"/>
      <c r="R188" s="374"/>
      <c r="S188" s="374"/>
      <c r="T188" s="373"/>
      <c r="AR188" s="364" t="s">
        <v>475</v>
      </c>
      <c r="AS188" s="364" t="s">
        <v>76</v>
      </c>
      <c r="AT188" s="363" t="s">
        <v>76</v>
      </c>
      <c r="AU188" s="363" t="s">
        <v>29</v>
      </c>
      <c r="AV188" s="363" t="s">
        <v>66</v>
      </c>
      <c r="AW188" s="364" t="s">
        <v>127</v>
      </c>
    </row>
    <row r="189" spans="2:63" s="300" customFormat="1" x14ac:dyDescent="0.3">
      <c r="B189" s="305"/>
      <c r="D189" s="371" t="s">
        <v>475</v>
      </c>
      <c r="E189" s="301" t="s">
        <v>5</v>
      </c>
      <c r="F189" s="307" t="s">
        <v>808</v>
      </c>
      <c r="H189" s="306">
        <v>14.5</v>
      </c>
      <c r="L189" s="305"/>
      <c r="M189" s="304"/>
      <c r="N189" s="303"/>
      <c r="O189" s="303"/>
      <c r="P189" s="303"/>
      <c r="Q189" s="303"/>
      <c r="R189" s="303"/>
      <c r="S189" s="303"/>
      <c r="T189" s="302"/>
      <c r="AR189" s="301" t="s">
        <v>475</v>
      </c>
      <c r="AS189" s="301" t="s">
        <v>76</v>
      </c>
      <c r="AT189" s="300" t="s">
        <v>688</v>
      </c>
      <c r="AU189" s="300" t="s">
        <v>29</v>
      </c>
      <c r="AV189" s="300" t="s">
        <v>74</v>
      </c>
      <c r="AW189" s="301" t="s">
        <v>127</v>
      </c>
    </row>
    <row r="190" spans="2:63" s="330" customFormat="1" ht="16.5" customHeight="1" x14ac:dyDescent="0.3">
      <c r="B190" s="206"/>
      <c r="C190" s="205" t="s">
        <v>134</v>
      </c>
      <c r="D190" s="205" t="s">
        <v>336</v>
      </c>
      <c r="E190" s="204" t="s">
        <v>830</v>
      </c>
      <c r="F190" s="200" t="s">
        <v>829</v>
      </c>
      <c r="G190" s="203" t="s">
        <v>715</v>
      </c>
      <c r="H190" s="202">
        <v>75.959999999999994</v>
      </c>
      <c r="I190" s="201"/>
      <c r="J190" s="201"/>
      <c r="K190" s="200"/>
      <c r="L190" s="189"/>
      <c r="M190" s="199" t="s">
        <v>5</v>
      </c>
      <c r="N190" s="198" t="s">
        <v>37</v>
      </c>
      <c r="O190" s="197">
        <v>0.108</v>
      </c>
      <c r="P190" s="197">
        <f>O190*H190</f>
        <v>8.2036799999999985</v>
      </c>
      <c r="Q190" s="197">
        <v>2.9E-4</v>
      </c>
      <c r="R190" s="197">
        <f>Q190*H190</f>
        <v>2.2028399999999997E-2</v>
      </c>
      <c r="S190" s="197">
        <v>0</v>
      </c>
      <c r="T190" s="196">
        <f>S190*H190</f>
        <v>0</v>
      </c>
      <c r="AP190" s="192" t="s">
        <v>135</v>
      </c>
      <c r="AR190" s="192" t="s">
        <v>336</v>
      </c>
      <c r="AS190" s="192" t="s">
        <v>76</v>
      </c>
      <c r="AW190" s="192" t="s">
        <v>127</v>
      </c>
      <c r="BC190" s="195">
        <f>IF(N190="základní",J190,0)</f>
        <v>0</v>
      </c>
      <c r="BD190" s="195">
        <f>IF(N190="snížená",J190,0)</f>
        <v>0</v>
      </c>
      <c r="BE190" s="195">
        <f>IF(N190="zákl. přenesená",J190,0)</f>
        <v>0</v>
      </c>
      <c r="BF190" s="195">
        <f>IF(N190="sníž. přenesená",J190,0)</f>
        <v>0</v>
      </c>
      <c r="BG190" s="195">
        <f>IF(N190="nulová",J190,0)</f>
        <v>0</v>
      </c>
      <c r="BH190" s="192" t="s">
        <v>74</v>
      </c>
      <c r="BI190" s="195">
        <f>ROUND(I190*H190,2)</f>
        <v>0</v>
      </c>
      <c r="BJ190" s="192" t="s">
        <v>135</v>
      </c>
      <c r="BK190" s="192" t="s">
        <v>828</v>
      </c>
    </row>
    <row r="191" spans="2:63" s="308" customFormat="1" x14ac:dyDescent="0.3">
      <c r="B191" s="313"/>
      <c r="D191" s="371" t="s">
        <v>475</v>
      </c>
      <c r="E191" s="309" t="s">
        <v>5</v>
      </c>
      <c r="F191" s="314" t="s">
        <v>827</v>
      </c>
      <c r="H191" s="309" t="s">
        <v>5</v>
      </c>
      <c r="L191" s="313"/>
      <c r="M191" s="312"/>
      <c r="N191" s="311"/>
      <c r="O191" s="311"/>
      <c r="P191" s="311"/>
      <c r="Q191" s="311"/>
      <c r="R191" s="311"/>
      <c r="S191" s="311"/>
      <c r="T191" s="310"/>
      <c r="AR191" s="309" t="s">
        <v>475</v>
      </c>
      <c r="AS191" s="309" t="s">
        <v>76</v>
      </c>
      <c r="AT191" s="308" t="s">
        <v>74</v>
      </c>
      <c r="AU191" s="308" t="s">
        <v>29</v>
      </c>
      <c r="AV191" s="308" t="s">
        <v>66</v>
      </c>
      <c r="AW191" s="309" t="s">
        <v>127</v>
      </c>
    </row>
    <row r="192" spans="2:63" s="363" customFormat="1" x14ac:dyDescent="0.3">
      <c r="B192" s="368"/>
      <c r="D192" s="371" t="s">
        <v>475</v>
      </c>
      <c r="E192" s="364" t="s">
        <v>5</v>
      </c>
      <c r="F192" s="370" t="s">
        <v>826</v>
      </c>
      <c r="H192" s="369">
        <v>72.5</v>
      </c>
      <c r="L192" s="368"/>
      <c r="M192" s="375"/>
      <c r="N192" s="374"/>
      <c r="O192" s="374"/>
      <c r="P192" s="374"/>
      <c r="Q192" s="374"/>
      <c r="R192" s="374"/>
      <c r="S192" s="374"/>
      <c r="T192" s="373"/>
      <c r="AR192" s="364" t="s">
        <v>475</v>
      </c>
      <c r="AS192" s="364" t="s">
        <v>76</v>
      </c>
      <c r="AT192" s="363" t="s">
        <v>76</v>
      </c>
      <c r="AU192" s="363" t="s">
        <v>29</v>
      </c>
      <c r="AV192" s="363" t="s">
        <v>66</v>
      </c>
      <c r="AW192" s="364" t="s">
        <v>127</v>
      </c>
    </row>
    <row r="193" spans="2:63" s="363" customFormat="1" x14ac:dyDescent="0.3">
      <c r="B193" s="368"/>
      <c r="D193" s="371" t="s">
        <v>475</v>
      </c>
      <c r="E193" s="364" t="s">
        <v>5</v>
      </c>
      <c r="F193" s="370" t="s">
        <v>825</v>
      </c>
      <c r="H193" s="369">
        <v>3.46</v>
      </c>
      <c r="L193" s="368"/>
      <c r="M193" s="375"/>
      <c r="N193" s="374"/>
      <c r="O193" s="374"/>
      <c r="P193" s="374"/>
      <c r="Q193" s="374"/>
      <c r="R193" s="374"/>
      <c r="S193" s="374"/>
      <c r="T193" s="373"/>
      <c r="AR193" s="364" t="s">
        <v>475</v>
      </c>
      <c r="AS193" s="364" t="s">
        <v>76</v>
      </c>
      <c r="AT193" s="363" t="s">
        <v>76</v>
      </c>
      <c r="AU193" s="363" t="s">
        <v>29</v>
      </c>
      <c r="AV193" s="363" t="s">
        <v>66</v>
      </c>
      <c r="AW193" s="364" t="s">
        <v>127</v>
      </c>
    </row>
    <row r="194" spans="2:63" s="300" customFormat="1" x14ac:dyDescent="0.3">
      <c r="B194" s="305"/>
      <c r="D194" s="371" t="s">
        <v>475</v>
      </c>
      <c r="E194" s="301" t="s">
        <v>5</v>
      </c>
      <c r="F194" s="307" t="s">
        <v>808</v>
      </c>
      <c r="H194" s="306">
        <v>75.959999999999994</v>
      </c>
      <c r="L194" s="305"/>
      <c r="M194" s="304"/>
      <c r="N194" s="303"/>
      <c r="O194" s="303"/>
      <c r="P194" s="303"/>
      <c r="Q194" s="303"/>
      <c r="R194" s="303"/>
      <c r="S194" s="303"/>
      <c r="T194" s="302"/>
      <c r="AR194" s="301" t="s">
        <v>475</v>
      </c>
      <c r="AS194" s="301" t="s">
        <v>76</v>
      </c>
      <c r="AT194" s="300" t="s">
        <v>688</v>
      </c>
      <c r="AU194" s="300" t="s">
        <v>29</v>
      </c>
      <c r="AV194" s="300" t="s">
        <v>74</v>
      </c>
      <c r="AW194" s="301" t="s">
        <v>127</v>
      </c>
    </row>
    <row r="195" spans="2:63" s="330" customFormat="1" ht="16.5" customHeight="1" x14ac:dyDescent="0.3">
      <c r="B195" s="206"/>
      <c r="C195" s="205" t="s">
        <v>489</v>
      </c>
      <c r="D195" s="205" t="s">
        <v>336</v>
      </c>
      <c r="E195" s="204" t="s">
        <v>823</v>
      </c>
      <c r="F195" s="200" t="s">
        <v>822</v>
      </c>
      <c r="G195" s="203" t="s">
        <v>715</v>
      </c>
      <c r="H195" s="202">
        <v>75.959999999999994</v>
      </c>
      <c r="I195" s="201"/>
      <c r="J195" s="201"/>
      <c r="K195" s="200"/>
      <c r="L195" s="189"/>
      <c r="M195" s="199" t="s">
        <v>5</v>
      </c>
      <c r="N195" s="198" t="s">
        <v>37</v>
      </c>
      <c r="O195" s="197">
        <v>0.21099999999999999</v>
      </c>
      <c r="P195" s="197">
        <f>O195*H195</f>
        <v>16.027559999999998</v>
      </c>
      <c r="Q195" s="197">
        <v>5.0000000000000001E-4</v>
      </c>
      <c r="R195" s="197">
        <f>Q195*H195</f>
        <v>3.798E-2</v>
      </c>
      <c r="S195" s="197">
        <v>0</v>
      </c>
      <c r="T195" s="196">
        <f>S195*H195</f>
        <v>0</v>
      </c>
      <c r="AP195" s="192" t="s">
        <v>135</v>
      </c>
      <c r="AR195" s="192" t="s">
        <v>336</v>
      </c>
      <c r="AS195" s="192" t="s">
        <v>76</v>
      </c>
      <c r="AW195" s="192" t="s">
        <v>127</v>
      </c>
      <c r="BC195" s="195">
        <f>IF(N195="základní",J195,0)</f>
        <v>0</v>
      </c>
      <c r="BD195" s="195">
        <f>IF(N195="snížená",J195,0)</f>
        <v>0</v>
      </c>
      <c r="BE195" s="195">
        <f>IF(N195="zákl. přenesená",J195,0)</f>
        <v>0</v>
      </c>
      <c r="BF195" s="195">
        <f>IF(N195="sníž. přenesená",J195,0)</f>
        <v>0</v>
      </c>
      <c r="BG195" s="195">
        <f>IF(N195="nulová",J195,0)</f>
        <v>0</v>
      </c>
      <c r="BH195" s="192" t="s">
        <v>74</v>
      </c>
      <c r="BI195" s="195">
        <f>ROUND(I195*H195,2)</f>
        <v>0</v>
      </c>
      <c r="BJ195" s="192" t="s">
        <v>135</v>
      </c>
      <c r="BK195" s="192" t="s">
        <v>821</v>
      </c>
    </row>
    <row r="196" spans="2:63" s="330" customFormat="1" ht="16.5" customHeight="1" x14ac:dyDescent="0.3">
      <c r="B196" s="206"/>
      <c r="C196" s="205" t="s">
        <v>493</v>
      </c>
      <c r="D196" s="205" t="s">
        <v>336</v>
      </c>
      <c r="E196" s="204" t="s">
        <v>819</v>
      </c>
      <c r="F196" s="200" t="s">
        <v>818</v>
      </c>
      <c r="G196" s="203" t="s">
        <v>715</v>
      </c>
      <c r="H196" s="202">
        <v>75.959999999999994</v>
      </c>
      <c r="I196" s="201"/>
      <c r="J196" s="201"/>
      <c r="K196" s="200"/>
      <c r="L196" s="189"/>
      <c r="M196" s="199" t="s">
        <v>5</v>
      </c>
      <c r="N196" s="198" t="s">
        <v>37</v>
      </c>
      <c r="O196" s="197">
        <v>7.0000000000000007E-2</v>
      </c>
      <c r="P196" s="197">
        <f>O196*H196</f>
        <v>5.3171999999999997</v>
      </c>
      <c r="Q196" s="197">
        <v>4.0000000000000003E-5</v>
      </c>
      <c r="R196" s="197">
        <f>Q196*H196</f>
        <v>3.0384000000000001E-3</v>
      </c>
      <c r="S196" s="197">
        <v>0</v>
      </c>
      <c r="T196" s="196">
        <f>S196*H196</f>
        <v>0</v>
      </c>
      <c r="AP196" s="192" t="s">
        <v>135</v>
      </c>
      <c r="AR196" s="192" t="s">
        <v>336</v>
      </c>
      <c r="AS196" s="192" t="s">
        <v>76</v>
      </c>
      <c r="AW196" s="192" t="s">
        <v>127</v>
      </c>
      <c r="BC196" s="195">
        <f>IF(N196="základní",J196,0)</f>
        <v>0</v>
      </c>
      <c r="BD196" s="195">
        <f>IF(N196="snížená",J196,0)</f>
        <v>0</v>
      </c>
      <c r="BE196" s="195">
        <f>IF(N196="zákl. přenesená",J196,0)</f>
        <v>0</v>
      </c>
      <c r="BF196" s="195">
        <f>IF(N196="sníž. přenesená",J196,0)</f>
        <v>0</v>
      </c>
      <c r="BG196" s="195">
        <f>IF(N196="nulová",J196,0)</f>
        <v>0</v>
      </c>
      <c r="BH196" s="192" t="s">
        <v>74</v>
      </c>
      <c r="BI196" s="195">
        <f>ROUND(I196*H196,2)</f>
        <v>0</v>
      </c>
      <c r="BJ196" s="192" t="s">
        <v>135</v>
      </c>
      <c r="BK196" s="192" t="s">
        <v>817</v>
      </c>
    </row>
    <row r="197" spans="2:63" s="207" customFormat="1" ht="29.85" customHeight="1" x14ac:dyDescent="0.3">
      <c r="B197" s="215"/>
      <c r="D197" s="209" t="s">
        <v>65</v>
      </c>
      <c r="E197" s="377" t="s">
        <v>816</v>
      </c>
      <c r="F197" s="377" t="s">
        <v>815</v>
      </c>
      <c r="J197" s="376"/>
      <c r="L197" s="215"/>
      <c r="M197" s="214"/>
      <c r="N197" s="212"/>
      <c r="O197" s="212"/>
      <c r="P197" s="213">
        <f>SUM(P198:P206)</f>
        <v>42.667000000000002</v>
      </c>
      <c r="Q197" s="212"/>
      <c r="R197" s="213">
        <f>SUM(R198:R206)</f>
        <v>0.38674999999999993</v>
      </c>
      <c r="S197" s="212"/>
      <c r="T197" s="211">
        <f>SUM(T198:T206)</f>
        <v>3.6824999999999997E-2</v>
      </c>
      <c r="AP197" s="209" t="s">
        <v>76</v>
      </c>
      <c r="AR197" s="210" t="s">
        <v>65</v>
      </c>
      <c r="AS197" s="210" t="s">
        <v>74</v>
      </c>
      <c r="AW197" s="209" t="s">
        <v>127</v>
      </c>
      <c r="BI197" s="208">
        <f>SUM(BI198:BI206)</f>
        <v>0</v>
      </c>
    </row>
    <row r="198" spans="2:63" s="330" customFormat="1" ht="16.5" customHeight="1" x14ac:dyDescent="0.3">
      <c r="B198" s="206"/>
      <c r="C198" s="205" t="s">
        <v>824</v>
      </c>
      <c r="D198" s="205" t="s">
        <v>336</v>
      </c>
      <c r="E198" s="204" t="s">
        <v>813</v>
      </c>
      <c r="F198" s="200" t="s">
        <v>812</v>
      </c>
      <c r="G198" s="203" t="s">
        <v>715</v>
      </c>
      <c r="H198" s="202">
        <v>245.5</v>
      </c>
      <c r="I198" s="201"/>
      <c r="J198" s="201"/>
      <c r="K198" s="200"/>
      <c r="L198" s="189"/>
      <c r="M198" s="199" t="s">
        <v>5</v>
      </c>
      <c r="N198" s="198" t="s">
        <v>37</v>
      </c>
      <c r="O198" s="197">
        <v>1.2E-2</v>
      </c>
      <c r="P198" s="197">
        <f>O198*H198</f>
        <v>2.9460000000000002</v>
      </c>
      <c r="Q198" s="197">
        <v>0</v>
      </c>
      <c r="R198" s="197">
        <f>Q198*H198</f>
        <v>0</v>
      </c>
      <c r="S198" s="197">
        <v>0</v>
      </c>
      <c r="T198" s="196">
        <f>S198*H198</f>
        <v>0</v>
      </c>
      <c r="AP198" s="192" t="s">
        <v>135</v>
      </c>
      <c r="AR198" s="192" t="s">
        <v>336</v>
      </c>
      <c r="AS198" s="192" t="s">
        <v>76</v>
      </c>
      <c r="AW198" s="192" t="s">
        <v>127</v>
      </c>
      <c r="BC198" s="195">
        <f>IF(N198="základní",J198,0)</f>
        <v>0</v>
      </c>
      <c r="BD198" s="195">
        <f>IF(N198="snížená",J198,0)</f>
        <v>0</v>
      </c>
      <c r="BE198" s="195">
        <f>IF(N198="zákl. přenesená",J198,0)</f>
        <v>0</v>
      </c>
      <c r="BF198" s="195">
        <f>IF(N198="sníž. přenesená",J198,0)</f>
        <v>0</v>
      </c>
      <c r="BG198" s="195">
        <f>IF(N198="nulová",J198,0)</f>
        <v>0</v>
      </c>
      <c r="BH198" s="192" t="s">
        <v>74</v>
      </c>
      <c r="BI198" s="195">
        <f>ROUND(I198*H198,2)</f>
        <v>0</v>
      </c>
      <c r="BJ198" s="192" t="s">
        <v>135</v>
      </c>
      <c r="BK198" s="192" t="s">
        <v>811</v>
      </c>
    </row>
    <row r="199" spans="2:63" s="363" customFormat="1" x14ac:dyDescent="0.3">
      <c r="B199" s="368"/>
      <c r="D199" s="371" t="s">
        <v>475</v>
      </c>
      <c r="E199" s="364" t="s">
        <v>5</v>
      </c>
      <c r="F199" s="370" t="s">
        <v>810</v>
      </c>
      <c r="H199" s="369">
        <v>173</v>
      </c>
      <c r="L199" s="368"/>
      <c r="M199" s="375"/>
      <c r="N199" s="374"/>
      <c r="O199" s="374"/>
      <c r="P199" s="374"/>
      <c r="Q199" s="374"/>
      <c r="R199" s="374"/>
      <c r="S199" s="374"/>
      <c r="T199" s="373"/>
      <c r="AR199" s="364" t="s">
        <v>475</v>
      </c>
      <c r="AS199" s="364" t="s">
        <v>76</v>
      </c>
      <c r="AT199" s="363" t="s">
        <v>76</v>
      </c>
      <c r="AU199" s="363" t="s">
        <v>29</v>
      </c>
      <c r="AV199" s="363" t="s">
        <v>66</v>
      </c>
      <c r="AW199" s="364" t="s">
        <v>127</v>
      </c>
    </row>
    <row r="200" spans="2:63" s="363" customFormat="1" x14ac:dyDescent="0.3">
      <c r="B200" s="368"/>
      <c r="D200" s="371" t="s">
        <v>475</v>
      </c>
      <c r="E200" s="364" t="s">
        <v>5</v>
      </c>
      <c r="F200" s="370" t="s">
        <v>809</v>
      </c>
      <c r="H200" s="369">
        <v>72.5</v>
      </c>
      <c r="L200" s="368"/>
      <c r="M200" s="375"/>
      <c r="N200" s="374"/>
      <c r="O200" s="374"/>
      <c r="P200" s="374"/>
      <c r="Q200" s="374"/>
      <c r="R200" s="374"/>
      <c r="S200" s="374"/>
      <c r="T200" s="373"/>
      <c r="AR200" s="364" t="s">
        <v>475</v>
      </c>
      <c r="AS200" s="364" t="s">
        <v>76</v>
      </c>
      <c r="AT200" s="363" t="s">
        <v>76</v>
      </c>
      <c r="AU200" s="363" t="s">
        <v>29</v>
      </c>
      <c r="AV200" s="363" t="s">
        <v>66</v>
      </c>
      <c r="AW200" s="364" t="s">
        <v>127</v>
      </c>
    </row>
    <row r="201" spans="2:63" s="300" customFormat="1" x14ac:dyDescent="0.3">
      <c r="B201" s="305"/>
      <c r="D201" s="371" t="s">
        <v>475</v>
      </c>
      <c r="E201" s="301" t="s">
        <v>5</v>
      </c>
      <c r="F201" s="307" t="s">
        <v>808</v>
      </c>
      <c r="H201" s="306">
        <v>245.5</v>
      </c>
      <c r="L201" s="305"/>
      <c r="M201" s="304"/>
      <c r="N201" s="303"/>
      <c r="O201" s="303"/>
      <c r="P201" s="303"/>
      <c r="Q201" s="303"/>
      <c r="R201" s="303"/>
      <c r="S201" s="303"/>
      <c r="T201" s="302"/>
      <c r="AR201" s="301" t="s">
        <v>475</v>
      </c>
      <c r="AS201" s="301" t="s">
        <v>76</v>
      </c>
      <c r="AT201" s="300" t="s">
        <v>688</v>
      </c>
      <c r="AU201" s="300" t="s">
        <v>29</v>
      </c>
      <c r="AV201" s="300" t="s">
        <v>74</v>
      </c>
      <c r="AW201" s="301" t="s">
        <v>127</v>
      </c>
    </row>
    <row r="202" spans="2:63" s="330" customFormat="1" ht="16.5" customHeight="1" x14ac:dyDescent="0.3">
      <c r="B202" s="206"/>
      <c r="C202" s="205" t="s">
        <v>820</v>
      </c>
      <c r="D202" s="205" t="s">
        <v>336</v>
      </c>
      <c r="E202" s="204" t="s">
        <v>806</v>
      </c>
      <c r="F202" s="200" t="s">
        <v>805</v>
      </c>
      <c r="G202" s="203" t="s">
        <v>715</v>
      </c>
      <c r="H202" s="202">
        <v>245.5</v>
      </c>
      <c r="I202" s="201"/>
      <c r="J202" s="201"/>
      <c r="K202" s="200"/>
      <c r="L202" s="189"/>
      <c r="M202" s="199" t="s">
        <v>5</v>
      </c>
      <c r="N202" s="198" t="s">
        <v>37</v>
      </c>
      <c r="O202" s="197">
        <v>3.5000000000000003E-2</v>
      </c>
      <c r="P202" s="197">
        <f>O202*H202</f>
        <v>8.5925000000000011</v>
      </c>
      <c r="Q202" s="197">
        <v>0</v>
      </c>
      <c r="R202" s="197">
        <f>Q202*H202</f>
        <v>0</v>
      </c>
      <c r="S202" s="197">
        <v>1.4999999999999999E-4</v>
      </c>
      <c r="T202" s="196">
        <f>S202*H202</f>
        <v>3.6824999999999997E-2</v>
      </c>
      <c r="AP202" s="192" t="s">
        <v>135</v>
      </c>
      <c r="AR202" s="192" t="s">
        <v>336</v>
      </c>
      <c r="AS202" s="192" t="s">
        <v>76</v>
      </c>
      <c r="AW202" s="192" t="s">
        <v>127</v>
      </c>
      <c r="BC202" s="195">
        <f>IF(N202="základní",J202,0)</f>
        <v>0</v>
      </c>
      <c r="BD202" s="195">
        <f>IF(N202="snížená",J202,0)</f>
        <v>0</v>
      </c>
      <c r="BE202" s="195">
        <f>IF(N202="zákl. přenesená",J202,0)</f>
        <v>0</v>
      </c>
      <c r="BF202" s="195">
        <f>IF(N202="sníž. přenesená",J202,0)</f>
        <v>0</v>
      </c>
      <c r="BG202" s="195">
        <f>IF(N202="nulová",J202,0)</f>
        <v>0</v>
      </c>
      <c r="BH202" s="192" t="s">
        <v>74</v>
      </c>
      <c r="BI202" s="195">
        <f>ROUND(I202*H202,2)</f>
        <v>0</v>
      </c>
      <c r="BJ202" s="192" t="s">
        <v>135</v>
      </c>
      <c r="BK202" s="192" t="s">
        <v>804</v>
      </c>
    </row>
    <row r="203" spans="2:63" s="330" customFormat="1" ht="25.5" customHeight="1" x14ac:dyDescent="0.3">
      <c r="B203" s="206"/>
      <c r="C203" s="205" t="s">
        <v>814</v>
      </c>
      <c r="D203" s="205" t="s">
        <v>336</v>
      </c>
      <c r="E203" s="204" t="s">
        <v>802</v>
      </c>
      <c r="F203" s="200" t="s">
        <v>801</v>
      </c>
      <c r="G203" s="203" t="s">
        <v>345</v>
      </c>
      <c r="H203" s="202">
        <v>55</v>
      </c>
      <c r="I203" s="201"/>
      <c r="J203" s="201"/>
      <c r="K203" s="200"/>
      <c r="L203" s="189"/>
      <c r="M203" s="199" t="s">
        <v>5</v>
      </c>
      <c r="N203" s="198" t="s">
        <v>37</v>
      </c>
      <c r="O203" s="197">
        <v>0.13300000000000001</v>
      </c>
      <c r="P203" s="197">
        <f>O203*H203</f>
        <v>7.3150000000000004</v>
      </c>
      <c r="Q203" s="197">
        <v>4.7999999999999996E-3</v>
      </c>
      <c r="R203" s="197">
        <f>Q203*H203</f>
        <v>0.26399999999999996</v>
      </c>
      <c r="S203" s="197">
        <v>0</v>
      </c>
      <c r="T203" s="196">
        <f>S203*H203</f>
        <v>0</v>
      </c>
      <c r="AP203" s="192" t="s">
        <v>135</v>
      </c>
      <c r="AR203" s="192" t="s">
        <v>336</v>
      </c>
      <c r="AS203" s="192" t="s">
        <v>76</v>
      </c>
      <c r="AW203" s="192" t="s">
        <v>127</v>
      </c>
      <c r="BC203" s="195">
        <f>IF(N203="základní",J203,0)</f>
        <v>0</v>
      </c>
      <c r="BD203" s="195">
        <f>IF(N203="snížená",J203,0)</f>
        <v>0</v>
      </c>
      <c r="BE203" s="195">
        <f>IF(N203="zákl. přenesená",J203,0)</f>
        <v>0</v>
      </c>
      <c r="BF203" s="195">
        <f>IF(N203="sníž. přenesená",J203,0)</f>
        <v>0</v>
      </c>
      <c r="BG203" s="195">
        <f>IF(N203="nulová",J203,0)</f>
        <v>0</v>
      </c>
      <c r="BH203" s="192" t="s">
        <v>74</v>
      </c>
      <c r="BI203" s="195">
        <f>ROUND(I203*H203,2)</f>
        <v>0</v>
      </c>
      <c r="BJ203" s="192" t="s">
        <v>135</v>
      </c>
      <c r="BK203" s="192" t="s">
        <v>800</v>
      </c>
    </row>
    <row r="204" spans="2:63" s="330" customFormat="1" ht="25.5" customHeight="1" x14ac:dyDescent="0.3">
      <c r="B204" s="206"/>
      <c r="C204" s="205" t="s">
        <v>807</v>
      </c>
      <c r="D204" s="205" t="s">
        <v>336</v>
      </c>
      <c r="E204" s="204" t="s">
        <v>798</v>
      </c>
      <c r="F204" s="200" t="s">
        <v>797</v>
      </c>
      <c r="G204" s="203" t="s">
        <v>715</v>
      </c>
      <c r="H204" s="202">
        <v>245.5</v>
      </c>
      <c r="I204" s="201"/>
      <c r="J204" s="201"/>
      <c r="K204" s="200"/>
      <c r="L204" s="189"/>
      <c r="M204" s="199" t="s">
        <v>5</v>
      </c>
      <c r="N204" s="198" t="s">
        <v>37</v>
      </c>
      <c r="O204" s="197">
        <v>3.3000000000000002E-2</v>
      </c>
      <c r="P204" s="197">
        <f>O204*H204</f>
        <v>8.1014999999999997</v>
      </c>
      <c r="Q204" s="197">
        <v>2.0000000000000001E-4</v>
      </c>
      <c r="R204" s="197">
        <f>Q204*H204</f>
        <v>4.9100000000000005E-2</v>
      </c>
      <c r="S204" s="197">
        <v>0</v>
      </c>
      <c r="T204" s="196">
        <f>S204*H204</f>
        <v>0</v>
      </c>
      <c r="AP204" s="192" t="s">
        <v>135</v>
      </c>
      <c r="AR204" s="192" t="s">
        <v>336</v>
      </c>
      <c r="AS204" s="192" t="s">
        <v>76</v>
      </c>
      <c r="AW204" s="192" t="s">
        <v>127</v>
      </c>
      <c r="BC204" s="195">
        <f>IF(N204="základní",J204,0)</f>
        <v>0</v>
      </c>
      <c r="BD204" s="195">
        <f>IF(N204="snížená",J204,0)</f>
        <v>0</v>
      </c>
      <c r="BE204" s="195">
        <f>IF(N204="zákl. přenesená",J204,0)</f>
        <v>0</v>
      </c>
      <c r="BF204" s="195">
        <f>IF(N204="sníž. přenesená",J204,0)</f>
        <v>0</v>
      </c>
      <c r="BG204" s="195">
        <f>IF(N204="nulová",J204,0)</f>
        <v>0</v>
      </c>
      <c r="BH204" s="192" t="s">
        <v>74</v>
      </c>
      <c r="BI204" s="195">
        <f>ROUND(I204*H204,2)</f>
        <v>0</v>
      </c>
      <c r="BJ204" s="192" t="s">
        <v>135</v>
      </c>
      <c r="BK204" s="192" t="s">
        <v>796</v>
      </c>
    </row>
    <row r="205" spans="2:63" s="330" customFormat="1" ht="25.5" customHeight="1" x14ac:dyDescent="0.3">
      <c r="B205" s="206"/>
      <c r="C205" s="205" t="s">
        <v>803</v>
      </c>
      <c r="D205" s="205" t="s">
        <v>336</v>
      </c>
      <c r="E205" s="204" t="s">
        <v>794</v>
      </c>
      <c r="F205" s="200" t="s">
        <v>793</v>
      </c>
      <c r="G205" s="203" t="s">
        <v>715</v>
      </c>
      <c r="H205" s="202">
        <v>245.5</v>
      </c>
      <c r="I205" s="201"/>
      <c r="J205" s="201"/>
      <c r="K205" s="200"/>
      <c r="L205" s="189"/>
      <c r="M205" s="199" t="s">
        <v>5</v>
      </c>
      <c r="N205" s="198" t="s">
        <v>37</v>
      </c>
      <c r="O205" s="197">
        <v>6.4000000000000001E-2</v>
      </c>
      <c r="P205" s="197">
        <f>O205*H205</f>
        <v>15.712</v>
      </c>
      <c r="Q205" s="197">
        <v>2.9E-4</v>
      </c>
      <c r="R205" s="197">
        <f>Q205*H205</f>
        <v>7.1194999999999994E-2</v>
      </c>
      <c r="S205" s="197">
        <v>0</v>
      </c>
      <c r="T205" s="196">
        <f>S205*H205</f>
        <v>0</v>
      </c>
      <c r="AP205" s="192" t="s">
        <v>135</v>
      </c>
      <c r="AR205" s="192" t="s">
        <v>336</v>
      </c>
      <c r="AS205" s="192" t="s">
        <v>76</v>
      </c>
      <c r="AW205" s="192" t="s">
        <v>127</v>
      </c>
      <c r="BC205" s="195">
        <f>IF(N205="základní",J205,0)</f>
        <v>0</v>
      </c>
      <c r="BD205" s="195">
        <f>IF(N205="snížená",J205,0)</f>
        <v>0</v>
      </c>
      <c r="BE205" s="195">
        <f>IF(N205="zákl. přenesená",J205,0)</f>
        <v>0</v>
      </c>
      <c r="BF205" s="195">
        <f>IF(N205="sníž. přenesená",J205,0)</f>
        <v>0</v>
      </c>
      <c r="BG205" s="195">
        <f>IF(N205="nulová",J205,0)</f>
        <v>0</v>
      </c>
      <c r="BH205" s="192" t="s">
        <v>74</v>
      </c>
      <c r="BI205" s="195">
        <f>ROUND(I205*H205,2)</f>
        <v>0</v>
      </c>
      <c r="BJ205" s="192" t="s">
        <v>135</v>
      </c>
      <c r="BK205" s="192" t="s">
        <v>792</v>
      </c>
    </row>
    <row r="206" spans="2:63" s="330" customFormat="1" ht="25.5" customHeight="1" x14ac:dyDescent="0.3">
      <c r="B206" s="206"/>
      <c r="C206" s="205" t="s">
        <v>799</v>
      </c>
      <c r="D206" s="205" t="s">
        <v>336</v>
      </c>
      <c r="E206" s="204" t="s">
        <v>791</v>
      </c>
      <c r="F206" s="200" t="s">
        <v>790</v>
      </c>
      <c r="G206" s="203" t="s">
        <v>715</v>
      </c>
      <c r="H206" s="202">
        <v>245.5</v>
      </c>
      <c r="I206" s="201"/>
      <c r="J206" s="201"/>
      <c r="K206" s="200"/>
      <c r="L206" s="189"/>
      <c r="M206" s="199" t="s">
        <v>5</v>
      </c>
      <c r="N206" s="198" t="s">
        <v>37</v>
      </c>
      <c r="O206" s="197">
        <v>0</v>
      </c>
      <c r="P206" s="197">
        <f>O206*H206</f>
        <v>0</v>
      </c>
      <c r="Q206" s="197">
        <v>1.0000000000000001E-5</v>
      </c>
      <c r="R206" s="197">
        <f>Q206*H206</f>
        <v>2.4550000000000002E-3</v>
      </c>
      <c r="S206" s="197">
        <v>0</v>
      </c>
      <c r="T206" s="196">
        <f>S206*H206</f>
        <v>0</v>
      </c>
      <c r="AP206" s="192" t="s">
        <v>135</v>
      </c>
      <c r="AR206" s="192" t="s">
        <v>336</v>
      </c>
      <c r="AS206" s="192" t="s">
        <v>76</v>
      </c>
      <c r="AW206" s="192" t="s">
        <v>127</v>
      </c>
      <c r="BC206" s="195">
        <f>IF(N206="základní",J206,0)</f>
        <v>0</v>
      </c>
      <c r="BD206" s="195">
        <f>IF(N206="snížená",J206,0)</f>
        <v>0</v>
      </c>
      <c r="BE206" s="195">
        <f>IF(N206="zákl. přenesená",J206,0)</f>
        <v>0</v>
      </c>
      <c r="BF206" s="195">
        <f>IF(N206="sníž. přenesená",J206,0)</f>
        <v>0</v>
      </c>
      <c r="BG206" s="195">
        <f>IF(N206="nulová",J206,0)</f>
        <v>0</v>
      </c>
      <c r="BH206" s="192" t="s">
        <v>74</v>
      </c>
      <c r="BI206" s="195">
        <f>ROUND(I206*H206,2)</f>
        <v>0</v>
      </c>
      <c r="BJ206" s="192" t="s">
        <v>135</v>
      </c>
      <c r="BK206" s="192" t="s">
        <v>789</v>
      </c>
    </row>
    <row r="207" spans="2:63" s="207" customFormat="1" ht="37.35" customHeight="1" x14ac:dyDescent="0.35">
      <c r="B207" s="215"/>
      <c r="D207" s="209" t="s">
        <v>65</v>
      </c>
      <c r="E207" s="217" t="s">
        <v>788</v>
      </c>
      <c r="F207" s="217" t="s">
        <v>787</v>
      </c>
      <c r="J207" s="216"/>
      <c r="L207" s="215"/>
      <c r="M207" s="214"/>
      <c r="N207" s="212"/>
      <c r="O207" s="212"/>
      <c r="P207" s="213">
        <f>SUM(P208:P210)</f>
        <v>10</v>
      </c>
      <c r="Q207" s="212"/>
      <c r="R207" s="213">
        <f>SUM(R208:R210)</f>
        <v>0</v>
      </c>
      <c r="S207" s="212"/>
      <c r="T207" s="211">
        <f>SUM(T208:T210)</f>
        <v>0</v>
      </c>
      <c r="AP207" s="209" t="s">
        <v>688</v>
      </c>
      <c r="AR207" s="210" t="s">
        <v>65</v>
      </c>
      <c r="AS207" s="210" t="s">
        <v>66</v>
      </c>
      <c r="AW207" s="209" t="s">
        <v>127</v>
      </c>
      <c r="BI207" s="208">
        <f>SUM(BI208:BI210)</f>
        <v>0</v>
      </c>
    </row>
    <row r="208" spans="2:63" s="330" customFormat="1" ht="16.5" customHeight="1" x14ac:dyDescent="0.3">
      <c r="B208" s="206"/>
      <c r="C208" s="205" t="s">
        <v>795</v>
      </c>
      <c r="D208" s="205" t="s">
        <v>336</v>
      </c>
      <c r="E208" s="204" t="s">
        <v>785</v>
      </c>
      <c r="F208" s="200" t="s">
        <v>784</v>
      </c>
      <c r="G208" s="203" t="s">
        <v>153</v>
      </c>
      <c r="H208" s="202">
        <v>10</v>
      </c>
      <c r="I208" s="201"/>
      <c r="J208" s="201"/>
      <c r="K208" s="200"/>
      <c r="L208" s="189"/>
      <c r="M208" s="199" t="s">
        <v>5</v>
      </c>
      <c r="N208" s="198" t="s">
        <v>37</v>
      </c>
      <c r="O208" s="197">
        <v>1</v>
      </c>
      <c r="P208" s="197">
        <f>O208*H208</f>
        <v>10</v>
      </c>
      <c r="Q208" s="197">
        <v>0</v>
      </c>
      <c r="R208" s="197">
        <f>Q208*H208</f>
        <v>0</v>
      </c>
      <c r="S208" s="197">
        <v>0</v>
      </c>
      <c r="T208" s="196">
        <f>S208*H208</f>
        <v>0</v>
      </c>
      <c r="AP208" s="192" t="s">
        <v>783</v>
      </c>
      <c r="AR208" s="192" t="s">
        <v>336</v>
      </c>
      <c r="AS208" s="192" t="s">
        <v>74</v>
      </c>
      <c r="AW208" s="192" t="s">
        <v>127</v>
      </c>
      <c r="BC208" s="195">
        <f>IF(N208="základní",J208,0)</f>
        <v>0</v>
      </c>
      <c r="BD208" s="195">
        <f>IF(N208="snížená",J208,0)</f>
        <v>0</v>
      </c>
      <c r="BE208" s="195">
        <f>IF(N208="zákl. přenesená",J208,0)</f>
        <v>0</v>
      </c>
      <c r="BF208" s="195">
        <f>IF(N208="sníž. přenesená",J208,0)</f>
        <v>0</v>
      </c>
      <c r="BG208" s="195">
        <f>IF(N208="nulová",J208,0)</f>
        <v>0</v>
      </c>
      <c r="BH208" s="192" t="s">
        <v>74</v>
      </c>
      <c r="BI208" s="195">
        <f>ROUND(I208*H208,2)</f>
        <v>0</v>
      </c>
      <c r="BJ208" s="192" t="s">
        <v>783</v>
      </c>
      <c r="BK208" s="192" t="s">
        <v>782</v>
      </c>
    </row>
    <row r="209" spans="2:49" s="330" customFormat="1" ht="40.5" x14ac:dyDescent="0.3">
      <c r="B209" s="189"/>
      <c r="D209" s="371" t="s">
        <v>780</v>
      </c>
      <c r="F209" s="372" t="s">
        <v>781</v>
      </c>
      <c r="L209" s="189"/>
      <c r="M209" s="194"/>
      <c r="N209" s="332"/>
      <c r="O209" s="332"/>
      <c r="P209" s="332"/>
      <c r="Q209" s="332"/>
      <c r="R209" s="332"/>
      <c r="S209" s="332"/>
      <c r="T209" s="193"/>
      <c r="AR209" s="192" t="s">
        <v>780</v>
      </c>
      <c r="AS209" s="192" t="s">
        <v>74</v>
      </c>
    </row>
    <row r="210" spans="2:49" s="363" customFormat="1" x14ac:dyDescent="0.3">
      <c r="B210" s="368"/>
      <c r="D210" s="371" t="s">
        <v>475</v>
      </c>
      <c r="E210" s="364" t="s">
        <v>5</v>
      </c>
      <c r="F210" s="370" t="s">
        <v>700</v>
      </c>
      <c r="H210" s="369">
        <v>10</v>
      </c>
      <c r="L210" s="368"/>
      <c r="M210" s="367"/>
      <c r="N210" s="366"/>
      <c r="O210" s="366"/>
      <c r="P210" s="366"/>
      <c r="Q210" s="366"/>
      <c r="R210" s="366"/>
      <c r="S210" s="366"/>
      <c r="T210" s="365"/>
      <c r="AR210" s="364" t="s">
        <v>475</v>
      </c>
      <c r="AS210" s="364" t="s">
        <v>74</v>
      </c>
      <c r="AT210" s="363" t="s">
        <v>76</v>
      </c>
      <c r="AU210" s="363" t="s">
        <v>29</v>
      </c>
      <c r="AV210" s="363" t="s">
        <v>74</v>
      </c>
      <c r="AW210" s="364" t="s">
        <v>127</v>
      </c>
    </row>
    <row r="211" spans="2:49" s="330" customFormat="1" ht="6.95" customHeight="1" x14ac:dyDescent="0.3">
      <c r="B211" s="191"/>
      <c r="C211" s="190"/>
      <c r="D211" s="190"/>
      <c r="E211" s="190"/>
      <c r="F211" s="190"/>
      <c r="G211" s="190"/>
      <c r="H211" s="190"/>
      <c r="I211" s="190"/>
      <c r="J211" s="190"/>
      <c r="K211" s="190"/>
      <c r="L211" s="189"/>
    </row>
  </sheetData>
  <autoFilter ref="C88:K210"/>
  <mergeCells count="10">
    <mergeCell ref="J51:J52"/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8"/>
  <sheetViews>
    <sheetView showGridLines="0" topLeftCell="E1" workbookViewId="0">
      <pane ySplit="1" topLeftCell="A46" activePane="bottomLeft" state="frozen"/>
      <selection activeCell="I92" sqref="I92:K208"/>
      <selection pane="bottomLeft" activeCell="I70" sqref="I70"/>
    </sheetView>
  </sheetViews>
  <sheetFormatPr defaultRowHeight="13.5" x14ac:dyDescent="0.3"/>
  <cols>
    <col min="1" max="1" width="8.33203125" style="380" customWidth="1"/>
    <col min="2" max="2" width="1.6640625" style="380" customWidth="1"/>
    <col min="3" max="3" width="4.1640625" style="380" customWidth="1"/>
    <col min="4" max="4" width="4.33203125" style="380" customWidth="1"/>
    <col min="5" max="5" width="17.1640625" style="380" customWidth="1"/>
    <col min="6" max="6" width="75" style="380" customWidth="1"/>
    <col min="7" max="7" width="8.6640625" style="380" customWidth="1"/>
    <col min="8" max="8" width="11.1640625" style="380" customWidth="1"/>
    <col min="9" max="9" width="12.6640625" style="380" customWidth="1"/>
    <col min="10" max="10" width="23.5" style="380" customWidth="1"/>
    <col min="11" max="11" width="15.5" style="380" customWidth="1"/>
    <col min="12" max="18" width="9.33203125" style="380"/>
    <col min="19" max="19" width="8.1640625" style="380" hidden="1" customWidth="1"/>
    <col min="20" max="20" width="29.6640625" style="380" hidden="1" customWidth="1"/>
    <col min="21" max="21" width="16.33203125" style="380" hidden="1" customWidth="1"/>
    <col min="22" max="22" width="12.33203125" style="380" customWidth="1"/>
    <col min="23" max="23" width="16.33203125" style="380" customWidth="1"/>
    <col min="24" max="24" width="12.33203125" style="380" customWidth="1"/>
    <col min="25" max="25" width="15" style="380" customWidth="1"/>
    <col min="26" max="26" width="11" style="380" customWidth="1"/>
    <col min="27" max="27" width="15" style="380" customWidth="1"/>
    <col min="28" max="28" width="16.33203125" style="380" customWidth="1"/>
    <col min="29" max="29" width="11" style="380" customWidth="1"/>
    <col min="30" max="30" width="15" style="380" customWidth="1"/>
    <col min="31" max="31" width="16.33203125" style="380" customWidth="1"/>
    <col min="32" max="16384" width="9.33203125" style="380"/>
  </cols>
  <sheetData>
    <row r="1" spans="1:70" ht="21.75" customHeight="1" x14ac:dyDescent="0.3">
      <c r="A1" s="291"/>
      <c r="B1" s="457"/>
      <c r="C1" s="457"/>
      <c r="D1" s="456" t="s">
        <v>1</v>
      </c>
      <c r="E1" s="457"/>
      <c r="F1" s="455" t="s">
        <v>97</v>
      </c>
      <c r="G1" s="516" t="s">
        <v>98</v>
      </c>
      <c r="H1" s="516"/>
      <c r="I1" s="457"/>
      <c r="J1" s="455" t="s">
        <v>99</v>
      </c>
      <c r="K1" s="456" t="s">
        <v>100</v>
      </c>
      <c r="L1" s="455" t="s">
        <v>101</v>
      </c>
      <c r="M1" s="455"/>
      <c r="N1" s="455"/>
      <c r="O1" s="455"/>
      <c r="P1" s="455"/>
      <c r="Q1" s="455"/>
      <c r="R1" s="455"/>
      <c r="S1" s="455"/>
      <c r="T1" s="455"/>
      <c r="U1" s="454"/>
      <c r="V1" s="454"/>
      <c r="W1" s="287"/>
      <c r="X1" s="287"/>
      <c r="Y1" s="287"/>
      <c r="Z1" s="287"/>
      <c r="AA1" s="287"/>
      <c r="AB1" s="287"/>
      <c r="AC1" s="287"/>
      <c r="AD1" s="287"/>
      <c r="AE1" s="287"/>
      <c r="AF1" s="287"/>
      <c r="AG1" s="287"/>
      <c r="AH1" s="287"/>
      <c r="AI1" s="287"/>
      <c r="AJ1" s="287"/>
      <c r="AK1" s="287"/>
      <c r="AL1" s="287"/>
      <c r="AM1" s="287"/>
      <c r="AN1" s="287"/>
      <c r="AO1" s="287"/>
      <c r="AP1" s="287"/>
      <c r="AQ1" s="287"/>
      <c r="AR1" s="287"/>
      <c r="AS1" s="287"/>
      <c r="AT1" s="287"/>
      <c r="AU1" s="287"/>
      <c r="AV1" s="287"/>
      <c r="AW1" s="287"/>
      <c r="AX1" s="287"/>
      <c r="AY1" s="287"/>
      <c r="AZ1" s="287"/>
      <c r="BA1" s="287"/>
      <c r="BB1" s="287"/>
      <c r="BC1" s="287"/>
      <c r="BD1" s="287"/>
      <c r="BE1" s="287"/>
      <c r="BF1" s="287"/>
      <c r="BG1" s="287"/>
      <c r="BH1" s="287"/>
      <c r="BI1" s="287"/>
      <c r="BJ1" s="287"/>
      <c r="BK1" s="287"/>
      <c r="BL1" s="287"/>
      <c r="BM1" s="287"/>
      <c r="BN1" s="287"/>
      <c r="BO1" s="287"/>
      <c r="BP1" s="287"/>
      <c r="BQ1" s="287"/>
      <c r="BR1" s="287"/>
    </row>
    <row r="2" spans="1:70" ht="36.950000000000003" customHeight="1" x14ac:dyDescent="0.3">
      <c r="L2" s="517" t="s">
        <v>8</v>
      </c>
      <c r="M2" s="508"/>
      <c r="N2" s="508"/>
      <c r="O2" s="508"/>
      <c r="P2" s="508"/>
      <c r="Q2" s="508"/>
      <c r="R2" s="508"/>
      <c r="S2" s="508"/>
      <c r="T2" s="508"/>
      <c r="U2" s="508"/>
      <c r="V2" s="508"/>
      <c r="AT2" s="192" t="s">
        <v>1095</v>
      </c>
    </row>
    <row r="3" spans="1:70" ht="6.95" customHeight="1" x14ac:dyDescent="0.3">
      <c r="B3" s="286"/>
      <c r="C3" s="285"/>
      <c r="D3" s="285"/>
      <c r="E3" s="285"/>
      <c r="F3" s="285"/>
      <c r="G3" s="285"/>
      <c r="H3" s="285"/>
      <c r="I3" s="285"/>
      <c r="J3" s="285"/>
      <c r="K3" s="284"/>
      <c r="AT3" s="192" t="s">
        <v>76</v>
      </c>
    </row>
    <row r="4" spans="1:70" ht="36.950000000000003" customHeight="1" x14ac:dyDescent="0.3">
      <c r="B4" s="282"/>
      <c r="C4" s="281"/>
      <c r="D4" s="443" t="s">
        <v>102</v>
      </c>
      <c r="E4" s="281"/>
      <c r="F4" s="281"/>
      <c r="G4" s="281"/>
      <c r="H4" s="281"/>
      <c r="I4" s="281"/>
      <c r="J4" s="281"/>
      <c r="K4" s="280"/>
      <c r="M4" s="453" t="s">
        <v>13</v>
      </c>
      <c r="AT4" s="192" t="s">
        <v>6</v>
      </c>
    </row>
    <row r="5" spans="1:70" ht="6.95" customHeight="1" x14ac:dyDescent="0.3">
      <c r="B5" s="282"/>
      <c r="C5" s="281"/>
      <c r="D5" s="281"/>
      <c r="E5" s="281"/>
      <c r="F5" s="281"/>
      <c r="G5" s="281"/>
      <c r="H5" s="281"/>
      <c r="I5" s="281"/>
      <c r="J5" s="281"/>
      <c r="K5" s="280"/>
    </row>
    <row r="6" spans="1:70" ht="15" x14ac:dyDescent="0.3">
      <c r="B6" s="282"/>
      <c r="C6" s="281"/>
      <c r="D6" s="441" t="s">
        <v>17</v>
      </c>
      <c r="E6" s="281"/>
      <c r="F6" s="281"/>
      <c r="G6" s="281"/>
      <c r="H6" s="281"/>
      <c r="I6" s="281"/>
      <c r="J6" s="281"/>
      <c r="K6" s="280"/>
    </row>
    <row r="7" spans="1:70" ht="22.5" customHeight="1" x14ac:dyDescent="0.3">
      <c r="B7" s="282"/>
      <c r="C7" s="281"/>
      <c r="D7" s="281"/>
      <c r="E7" s="518"/>
      <c r="F7" s="519"/>
      <c r="G7" s="519"/>
      <c r="H7" s="519"/>
      <c r="I7" s="281"/>
      <c r="J7" s="281"/>
      <c r="K7" s="280"/>
    </row>
    <row r="8" spans="1:70" s="379" customFormat="1" ht="15" x14ac:dyDescent="0.3">
      <c r="B8" s="189"/>
      <c r="C8" s="381"/>
      <c r="D8" s="441" t="s">
        <v>103</v>
      </c>
      <c r="E8" s="381"/>
      <c r="F8" s="381"/>
      <c r="G8" s="381"/>
      <c r="H8" s="381"/>
      <c r="I8" s="381"/>
      <c r="J8" s="381"/>
      <c r="K8" s="239"/>
    </row>
    <row r="9" spans="1:70" s="379" customFormat="1" ht="36.950000000000003" customHeight="1" x14ac:dyDescent="0.3">
      <c r="B9" s="189"/>
      <c r="C9" s="381"/>
      <c r="D9" s="381"/>
      <c r="E9" s="520" t="s">
        <v>1447</v>
      </c>
      <c r="F9" s="512"/>
      <c r="G9" s="512"/>
      <c r="H9" s="512"/>
      <c r="I9" s="381"/>
      <c r="J9" s="381"/>
      <c r="K9" s="239"/>
    </row>
    <row r="10" spans="1:70" s="379" customFormat="1" x14ac:dyDescent="0.3">
      <c r="B10" s="189"/>
      <c r="C10" s="381"/>
      <c r="D10" s="381"/>
      <c r="E10" s="381"/>
      <c r="F10" s="381"/>
      <c r="G10" s="381"/>
      <c r="H10" s="381"/>
      <c r="I10" s="381"/>
      <c r="J10" s="381"/>
      <c r="K10" s="239"/>
    </row>
    <row r="11" spans="1:70" s="379" customFormat="1" ht="14.45" customHeight="1" x14ac:dyDescent="0.3">
      <c r="B11" s="189"/>
      <c r="C11" s="381"/>
      <c r="D11" s="441" t="s">
        <v>19</v>
      </c>
      <c r="E11" s="381"/>
      <c r="F11" s="440" t="s">
        <v>5</v>
      </c>
      <c r="G11" s="381"/>
      <c r="H11" s="381"/>
      <c r="I11" s="441" t="s">
        <v>20</v>
      </c>
      <c r="J11" s="440" t="s">
        <v>5</v>
      </c>
      <c r="K11" s="239"/>
    </row>
    <row r="12" spans="1:70" s="379" customFormat="1" ht="14.45" customHeight="1" x14ac:dyDescent="0.3">
      <c r="B12" s="189"/>
      <c r="C12" s="381"/>
      <c r="D12" s="441" t="s">
        <v>21</v>
      </c>
      <c r="E12" s="381"/>
      <c r="F12" s="440" t="s">
        <v>22</v>
      </c>
      <c r="G12" s="381"/>
      <c r="H12" s="381"/>
      <c r="I12" s="441" t="s">
        <v>23</v>
      </c>
      <c r="J12" s="442">
        <v>43229</v>
      </c>
      <c r="K12" s="239"/>
    </row>
    <row r="13" spans="1:70" s="379" customFormat="1" ht="10.9" customHeight="1" x14ac:dyDescent="0.3">
      <c r="B13" s="189"/>
      <c r="C13" s="381"/>
      <c r="D13" s="381"/>
      <c r="E13" s="381"/>
      <c r="F13" s="381"/>
      <c r="G13" s="381"/>
      <c r="H13" s="381"/>
      <c r="I13" s="381"/>
      <c r="J13" s="381"/>
      <c r="K13" s="239"/>
    </row>
    <row r="14" spans="1:70" s="379" customFormat="1" ht="14.45" customHeight="1" x14ac:dyDescent="0.3">
      <c r="B14" s="189"/>
      <c r="C14" s="381"/>
      <c r="D14" s="441" t="s">
        <v>24</v>
      </c>
      <c r="E14" s="381"/>
      <c r="F14" s="381"/>
      <c r="G14" s="381"/>
      <c r="H14" s="381"/>
      <c r="I14" s="441" t="s">
        <v>25</v>
      </c>
      <c r="J14" s="440"/>
      <c r="K14" s="239"/>
    </row>
    <row r="15" spans="1:70" s="379" customFormat="1" ht="18" customHeight="1" x14ac:dyDescent="0.3">
      <c r="B15" s="189"/>
      <c r="C15" s="381"/>
      <c r="D15" s="381"/>
      <c r="E15" s="440"/>
      <c r="F15" s="381"/>
      <c r="G15" s="381"/>
      <c r="H15" s="381"/>
      <c r="I15" s="441" t="s">
        <v>26</v>
      </c>
      <c r="J15" s="440"/>
      <c r="K15" s="239"/>
    </row>
    <row r="16" spans="1:70" s="379" customFormat="1" ht="6.95" customHeight="1" x14ac:dyDescent="0.3">
      <c r="B16" s="189"/>
      <c r="C16" s="381"/>
      <c r="D16" s="381"/>
      <c r="E16" s="381"/>
      <c r="F16" s="381"/>
      <c r="G16" s="381"/>
      <c r="H16" s="381"/>
      <c r="I16" s="381"/>
      <c r="J16" s="381"/>
      <c r="K16" s="239"/>
    </row>
    <row r="17" spans="2:11" s="379" customFormat="1" ht="14.45" customHeight="1" x14ac:dyDescent="0.3">
      <c r="B17" s="189"/>
      <c r="C17" s="381"/>
      <c r="D17" s="441" t="s">
        <v>27</v>
      </c>
      <c r="E17" s="381"/>
      <c r="F17" s="381"/>
      <c r="G17" s="381"/>
      <c r="H17" s="381"/>
      <c r="I17" s="441" t="s">
        <v>25</v>
      </c>
      <c r="J17" s="440"/>
      <c r="K17" s="239"/>
    </row>
    <row r="18" spans="2:11" s="379" customFormat="1" ht="18" customHeight="1" x14ac:dyDescent="0.3">
      <c r="B18" s="189"/>
      <c r="C18" s="381"/>
      <c r="D18" s="381"/>
      <c r="E18" s="440"/>
      <c r="F18" s="381"/>
      <c r="G18" s="381"/>
      <c r="H18" s="381"/>
      <c r="I18" s="441" t="s">
        <v>26</v>
      </c>
      <c r="J18" s="440"/>
      <c r="K18" s="239"/>
    </row>
    <row r="19" spans="2:11" s="379" customFormat="1" ht="6.95" customHeight="1" x14ac:dyDescent="0.3">
      <c r="B19" s="189"/>
      <c r="C19" s="381"/>
      <c r="D19" s="381"/>
      <c r="E19" s="381"/>
      <c r="F19" s="381"/>
      <c r="G19" s="381"/>
      <c r="H19" s="381"/>
      <c r="I19" s="381"/>
      <c r="J19" s="381"/>
      <c r="K19" s="239"/>
    </row>
    <row r="20" spans="2:11" s="379" customFormat="1" ht="14.45" customHeight="1" x14ac:dyDescent="0.3">
      <c r="B20" s="189"/>
      <c r="C20" s="381"/>
      <c r="D20" s="441" t="s">
        <v>28</v>
      </c>
      <c r="E20" s="381"/>
      <c r="F20" s="381"/>
      <c r="G20" s="381"/>
      <c r="H20" s="381"/>
      <c r="I20" s="441" t="s">
        <v>25</v>
      </c>
      <c r="J20" s="440" t="s">
        <v>5</v>
      </c>
      <c r="K20" s="239"/>
    </row>
    <row r="21" spans="2:11" s="379" customFormat="1" ht="18" customHeight="1" x14ac:dyDescent="0.3">
      <c r="B21" s="189"/>
      <c r="C21" s="381"/>
      <c r="D21" s="381"/>
      <c r="E21" s="440" t="s">
        <v>1094</v>
      </c>
      <c r="F21" s="381"/>
      <c r="G21" s="381"/>
      <c r="H21" s="381"/>
      <c r="I21" s="441" t="s">
        <v>26</v>
      </c>
      <c r="J21" s="440" t="s">
        <v>5</v>
      </c>
      <c r="K21" s="239"/>
    </row>
    <row r="22" spans="2:11" s="379" customFormat="1" ht="6.95" customHeight="1" x14ac:dyDescent="0.3">
      <c r="B22" s="189"/>
      <c r="C22" s="381"/>
      <c r="D22" s="381"/>
      <c r="E22" s="381"/>
      <c r="F22" s="381"/>
      <c r="G22" s="381"/>
      <c r="H22" s="381"/>
      <c r="I22" s="381"/>
      <c r="J22" s="381"/>
      <c r="K22" s="239"/>
    </row>
    <row r="23" spans="2:11" s="379" customFormat="1" ht="14.45" customHeight="1" x14ac:dyDescent="0.3">
      <c r="B23" s="189"/>
      <c r="C23" s="381"/>
      <c r="D23" s="441" t="s">
        <v>30</v>
      </c>
      <c r="E23" s="381"/>
      <c r="F23" s="381"/>
      <c r="G23" s="381"/>
      <c r="H23" s="381"/>
      <c r="I23" s="381"/>
      <c r="J23" s="381"/>
      <c r="K23" s="239"/>
    </row>
    <row r="24" spans="2:11" s="276" customFormat="1" ht="22.5" customHeight="1" x14ac:dyDescent="0.3">
      <c r="B24" s="279"/>
      <c r="C24" s="278"/>
      <c r="D24" s="278"/>
      <c r="E24" s="521" t="s">
        <v>5</v>
      </c>
      <c r="F24" s="521"/>
      <c r="G24" s="521"/>
      <c r="H24" s="521"/>
      <c r="I24" s="278"/>
      <c r="J24" s="278"/>
      <c r="K24" s="277"/>
    </row>
    <row r="25" spans="2:11" s="379" customFormat="1" ht="6.95" customHeight="1" x14ac:dyDescent="0.3">
      <c r="B25" s="189"/>
      <c r="C25" s="381"/>
      <c r="D25" s="381"/>
      <c r="E25" s="381"/>
      <c r="F25" s="381"/>
      <c r="G25" s="381"/>
      <c r="H25" s="381"/>
      <c r="I25" s="381"/>
      <c r="J25" s="381"/>
      <c r="K25" s="239"/>
    </row>
    <row r="26" spans="2:11" s="379" customFormat="1" ht="6.95" customHeight="1" x14ac:dyDescent="0.3">
      <c r="B26" s="189"/>
      <c r="C26" s="381"/>
      <c r="D26" s="220"/>
      <c r="E26" s="220"/>
      <c r="F26" s="220"/>
      <c r="G26" s="220"/>
      <c r="H26" s="220"/>
      <c r="I26" s="220"/>
      <c r="J26" s="220"/>
      <c r="K26" s="274"/>
    </row>
    <row r="27" spans="2:11" s="379" customFormat="1" ht="25.35" customHeight="1" x14ac:dyDescent="0.3">
      <c r="B27" s="189"/>
      <c r="C27" s="381"/>
      <c r="D27" s="452" t="s">
        <v>32</v>
      </c>
      <c r="E27" s="381"/>
      <c r="F27" s="381"/>
      <c r="G27" s="381"/>
      <c r="H27" s="381"/>
      <c r="I27" s="381"/>
      <c r="J27" s="436">
        <f>ROUND(J83,2)</f>
        <v>0</v>
      </c>
      <c r="K27" s="239"/>
    </row>
    <row r="28" spans="2:11" s="379" customFormat="1" ht="6.95" customHeight="1" x14ac:dyDescent="0.3">
      <c r="B28" s="189"/>
      <c r="C28" s="381"/>
      <c r="D28" s="220"/>
      <c r="E28" s="220"/>
      <c r="F28" s="220"/>
      <c r="G28" s="220"/>
      <c r="H28" s="220"/>
      <c r="I28" s="220"/>
      <c r="J28" s="220"/>
      <c r="K28" s="274"/>
    </row>
    <row r="29" spans="2:11" s="379" customFormat="1" ht="14.45" customHeight="1" x14ac:dyDescent="0.3">
      <c r="B29" s="189"/>
      <c r="C29" s="381"/>
      <c r="D29" s="381"/>
      <c r="E29" s="381"/>
      <c r="F29" s="451" t="s">
        <v>34</v>
      </c>
      <c r="G29" s="381"/>
      <c r="H29" s="381"/>
      <c r="I29" s="451" t="s">
        <v>33</v>
      </c>
      <c r="J29" s="451" t="s">
        <v>35</v>
      </c>
      <c r="K29" s="239"/>
    </row>
    <row r="30" spans="2:11" s="379" customFormat="1" ht="14.45" customHeight="1" x14ac:dyDescent="0.3">
      <c r="B30" s="189"/>
      <c r="C30" s="381"/>
      <c r="D30" s="450" t="s">
        <v>36</v>
      </c>
      <c r="E30" s="450" t="s">
        <v>37</v>
      </c>
      <c r="F30" s="448">
        <f>ROUND(SUM(BE83:BE127), 2)</f>
        <v>0</v>
      </c>
      <c r="G30" s="381"/>
      <c r="H30" s="381"/>
      <c r="I30" s="449">
        <v>0.21</v>
      </c>
      <c r="J30" s="448">
        <f>ROUND(ROUND((SUM(BE83:BE127)), 2)*I30, 2)</f>
        <v>0</v>
      </c>
      <c r="K30" s="239"/>
    </row>
    <row r="31" spans="2:11" s="379" customFormat="1" ht="14.45" customHeight="1" x14ac:dyDescent="0.3">
      <c r="B31" s="189"/>
      <c r="C31" s="381"/>
      <c r="D31" s="381"/>
      <c r="E31" s="450" t="s">
        <v>38</v>
      </c>
      <c r="F31" s="448">
        <f>ROUND(SUM(BF83:BF127), 2)</f>
        <v>0</v>
      </c>
      <c r="G31" s="381"/>
      <c r="H31" s="381"/>
      <c r="I31" s="449">
        <v>0.15</v>
      </c>
      <c r="J31" s="448">
        <f>ROUND(ROUND((SUM(BF83:BF127)), 2)*I31, 2)</f>
        <v>0</v>
      </c>
      <c r="K31" s="239"/>
    </row>
    <row r="32" spans="2:11" s="379" customFormat="1" ht="14.45" hidden="1" customHeight="1" x14ac:dyDescent="0.3">
      <c r="B32" s="189"/>
      <c r="C32" s="381"/>
      <c r="D32" s="381"/>
      <c r="E32" s="450" t="s">
        <v>39</v>
      </c>
      <c r="F32" s="448">
        <f>ROUND(SUM(BG83:BG127), 2)</f>
        <v>0</v>
      </c>
      <c r="G32" s="381"/>
      <c r="H32" s="381"/>
      <c r="I32" s="449">
        <v>0.21</v>
      </c>
      <c r="J32" s="448">
        <v>0</v>
      </c>
      <c r="K32" s="239"/>
    </row>
    <row r="33" spans="2:11" s="379" customFormat="1" ht="14.45" hidden="1" customHeight="1" x14ac:dyDescent="0.3">
      <c r="B33" s="189"/>
      <c r="C33" s="381"/>
      <c r="D33" s="381"/>
      <c r="E33" s="450" t="s">
        <v>40</v>
      </c>
      <c r="F33" s="448">
        <f>ROUND(SUM(BH83:BH127), 2)</f>
        <v>0</v>
      </c>
      <c r="G33" s="381"/>
      <c r="H33" s="381"/>
      <c r="I33" s="449">
        <v>0.15</v>
      </c>
      <c r="J33" s="448">
        <v>0</v>
      </c>
      <c r="K33" s="239"/>
    </row>
    <row r="34" spans="2:11" s="379" customFormat="1" ht="14.45" hidden="1" customHeight="1" x14ac:dyDescent="0.3">
      <c r="B34" s="189"/>
      <c r="C34" s="381"/>
      <c r="D34" s="381"/>
      <c r="E34" s="450" t="s">
        <v>41</v>
      </c>
      <c r="F34" s="448">
        <f>ROUND(SUM(BI83:BI127), 2)</f>
        <v>0</v>
      </c>
      <c r="G34" s="381"/>
      <c r="H34" s="381"/>
      <c r="I34" s="449">
        <v>0</v>
      </c>
      <c r="J34" s="448">
        <v>0</v>
      </c>
      <c r="K34" s="239"/>
    </row>
    <row r="35" spans="2:11" s="379" customFormat="1" ht="6.95" customHeight="1" x14ac:dyDescent="0.3">
      <c r="B35" s="189"/>
      <c r="C35" s="381"/>
      <c r="D35" s="381"/>
      <c r="E35" s="381"/>
      <c r="F35" s="381"/>
      <c r="G35" s="381"/>
      <c r="H35" s="381"/>
      <c r="I35" s="381"/>
      <c r="J35" s="381"/>
      <c r="K35" s="239"/>
    </row>
    <row r="36" spans="2:11" s="379" customFormat="1" ht="25.35" customHeight="1" x14ac:dyDescent="0.3">
      <c r="B36" s="189"/>
      <c r="C36" s="382"/>
      <c r="D36" s="447" t="s">
        <v>42</v>
      </c>
      <c r="E36" s="266"/>
      <c r="F36" s="266"/>
      <c r="G36" s="446" t="s">
        <v>43</v>
      </c>
      <c r="H36" s="445" t="s">
        <v>44</v>
      </c>
      <c r="I36" s="266"/>
      <c r="J36" s="444">
        <f>SUM(J27:J34)</f>
        <v>0</v>
      </c>
      <c r="K36" s="264"/>
    </row>
    <row r="37" spans="2:11" s="379" customFormat="1" ht="14.45" customHeight="1" x14ac:dyDescent="0.3">
      <c r="B37" s="191"/>
      <c r="C37" s="190"/>
      <c r="D37" s="190"/>
      <c r="E37" s="190"/>
      <c r="F37" s="190"/>
      <c r="G37" s="190"/>
      <c r="H37" s="190"/>
      <c r="I37" s="190"/>
      <c r="J37" s="190"/>
      <c r="K37" s="238"/>
    </row>
    <row r="41" spans="2:11" s="379" customFormat="1" ht="6.95" customHeight="1" x14ac:dyDescent="0.3">
      <c r="B41" s="237"/>
      <c r="C41" s="236"/>
      <c r="D41" s="236"/>
      <c r="E41" s="236"/>
      <c r="F41" s="236"/>
      <c r="G41" s="236"/>
      <c r="H41" s="236"/>
      <c r="I41" s="236"/>
      <c r="J41" s="236"/>
      <c r="K41" s="263"/>
    </row>
    <row r="42" spans="2:11" s="379" customFormat="1" ht="36.950000000000003" customHeight="1" x14ac:dyDescent="0.3">
      <c r="B42" s="189"/>
      <c r="C42" s="443" t="s">
        <v>104</v>
      </c>
      <c r="D42" s="381"/>
      <c r="E42" s="381"/>
      <c r="F42" s="381"/>
      <c r="G42" s="381"/>
      <c r="H42" s="381"/>
      <c r="I42" s="381"/>
      <c r="J42" s="381"/>
      <c r="K42" s="239"/>
    </row>
    <row r="43" spans="2:11" s="379" customFormat="1" ht="6.95" customHeight="1" x14ac:dyDescent="0.3">
      <c r="B43" s="189"/>
      <c r="C43" s="381"/>
      <c r="D43" s="381"/>
      <c r="E43" s="381"/>
      <c r="F43" s="381"/>
      <c r="G43" s="381"/>
      <c r="H43" s="381"/>
      <c r="I43" s="381"/>
      <c r="J43" s="381"/>
      <c r="K43" s="239"/>
    </row>
    <row r="44" spans="2:11" s="379" customFormat="1" ht="14.45" customHeight="1" x14ac:dyDescent="0.3">
      <c r="B44" s="189"/>
      <c r="C44" s="441" t="s">
        <v>17</v>
      </c>
      <c r="D44" s="381"/>
      <c r="E44" s="381"/>
      <c r="F44" s="381"/>
      <c r="G44" s="381"/>
      <c r="H44" s="381"/>
      <c r="I44" s="381"/>
      <c r="J44" s="381"/>
      <c r="K44" s="239"/>
    </row>
    <row r="45" spans="2:11" s="379" customFormat="1" ht="22.5" customHeight="1" x14ac:dyDescent="0.3">
      <c r="B45" s="189"/>
      <c r="C45" s="381"/>
      <c r="D45" s="381"/>
      <c r="E45" s="518">
        <f>E7</f>
        <v>0</v>
      </c>
      <c r="F45" s="519"/>
      <c r="G45" s="519"/>
      <c r="H45" s="519"/>
      <c r="I45" s="381"/>
      <c r="J45" s="381"/>
      <c r="K45" s="239"/>
    </row>
    <row r="46" spans="2:11" s="379" customFormat="1" ht="14.45" customHeight="1" x14ac:dyDescent="0.3">
      <c r="B46" s="189"/>
      <c r="C46" s="441" t="s">
        <v>103</v>
      </c>
      <c r="D46" s="381"/>
      <c r="E46" s="381"/>
      <c r="F46" s="381"/>
      <c r="G46" s="381"/>
      <c r="H46" s="381"/>
      <c r="I46" s="381"/>
      <c r="J46" s="381"/>
      <c r="K46" s="239"/>
    </row>
    <row r="47" spans="2:11" s="379" customFormat="1" ht="23.25" customHeight="1" x14ac:dyDescent="0.3">
      <c r="B47" s="189"/>
      <c r="C47" s="381"/>
      <c r="D47" s="381"/>
      <c r="E47" s="520" t="str">
        <f>E9</f>
        <v>D.1.4.a - SO03 - KULTURNÍ DŮM obj. 36 - D.1.4.a - Zdravotně technické instalace</v>
      </c>
      <c r="F47" s="512"/>
      <c r="G47" s="512"/>
      <c r="H47" s="512"/>
      <c r="I47" s="381"/>
      <c r="J47" s="381"/>
      <c r="K47" s="239"/>
    </row>
    <row r="48" spans="2:11" s="379" customFormat="1" ht="6.95" customHeight="1" x14ac:dyDescent="0.3">
      <c r="B48" s="189"/>
      <c r="C48" s="381"/>
      <c r="D48" s="381"/>
      <c r="E48" s="381"/>
      <c r="F48" s="381"/>
      <c r="G48" s="381"/>
      <c r="H48" s="381"/>
      <c r="I48" s="381"/>
      <c r="J48" s="381"/>
      <c r="K48" s="239"/>
    </row>
    <row r="49" spans="2:47" s="379" customFormat="1" ht="18" customHeight="1" x14ac:dyDescent="0.3">
      <c r="B49" s="189"/>
      <c r="C49" s="441" t="s">
        <v>21</v>
      </c>
      <c r="D49" s="381"/>
      <c r="E49" s="381"/>
      <c r="F49" s="440" t="str">
        <f>F12</f>
        <v xml:space="preserve"> </v>
      </c>
      <c r="G49" s="381"/>
      <c r="H49" s="381"/>
      <c r="I49" s="441" t="s">
        <v>23</v>
      </c>
      <c r="J49" s="442">
        <f>IF(J12="","",J12)</f>
        <v>43229</v>
      </c>
      <c r="K49" s="239"/>
    </row>
    <row r="50" spans="2:47" s="379" customFormat="1" ht="6.95" customHeight="1" x14ac:dyDescent="0.3">
      <c r="B50" s="189"/>
      <c r="C50" s="381"/>
      <c r="D50" s="381"/>
      <c r="E50" s="381"/>
      <c r="F50" s="381"/>
      <c r="G50" s="381"/>
      <c r="H50" s="381"/>
      <c r="I50" s="381"/>
      <c r="J50" s="381"/>
      <c r="K50" s="239"/>
    </row>
    <row r="51" spans="2:47" s="379" customFormat="1" ht="15" x14ac:dyDescent="0.3">
      <c r="B51" s="189"/>
      <c r="C51" s="441" t="s">
        <v>24</v>
      </c>
      <c r="D51" s="381"/>
      <c r="E51" s="381"/>
      <c r="F51" s="440">
        <f>E15</f>
        <v>0</v>
      </c>
      <c r="G51" s="381"/>
      <c r="H51" s="381"/>
      <c r="I51" s="441" t="s">
        <v>28</v>
      </c>
      <c r="J51" s="440" t="str">
        <f>E21</f>
        <v>Ondřej Zikán</v>
      </c>
      <c r="K51" s="239"/>
    </row>
    <row r="52" spans="2:47" s="379" customFormat="1" ht="14.45" customHeight="1" x14ac:dyDescent="0.3">
      <c r="B52" s="189"/>
      <c r="C52" s="441" t="s">
        <v>27</v>
      </c>
      <c r="D52" s="381"/>
      <c r="E52" s="381"/>
      <c r="F52" s="440" t="str">
        <f>IF(E18="","",E18)</f>
        <v/>
      </c>
      <c r="G52" s="381"/>
      <c r="H52" s="381"/>
      <c r="I52" s="381"/>
      <c r="J52" s="381"/>
      <c r="K52" s="239"/>
    </row>
    <row r="53" spans="2:47" s="379" customFormat="1" ht="10.35" customHeight="1" x14ac:dyDescent="0.3">
      <c r="B53" s="189"/>
      <c r="C53" s="381"/>
      <c r="D53" s="381"/>
      <c r="E53" s="381"/>
      <c r="F53" s="381"/>
      <c r="G53" s="381"/>
      <c r="H53" s="381"/>
      <c r="I53" s="381"/>
      <c r="J53" s="381"/>
      <c r="K53" s="239"/>
    </row>
    <row r="54" spans="2:47" s="379" customFormat="1" ht="29.25" customHeight="1" x14ac:dyDescent="0.3">
      <c r="B54" s="189"/>
      <c r="C54" s="439" t="s">
        <v>105</v>
      </c>
      <c r="D54" s="382"/>
      <c r="E54" s="382"/>
      <c r="F54" s="382"/>
      <c r="G54" s="382"/>
      <c r="H54" s="382"/>
      <c r="I54" s="382"/>
      <c r="J54" s="438" t="s">
        <v>106</v>
      </c>
      <c r="K54" s="256"/>
    </row>
    <row r="55" spans="2:47" s="379" customFormat="1" ht="10.35" customHeight="1" x14ac:dyDescent="0.3">
      <c r="B55" s="189"/>
      <c r="C55" s="381"/>
      <c r="D55" s="381"/>
      <c r="E55" s="381"/>
      <c r="F55" s="381"/>
      <c r="G55" s="381"/>
      <c r="H55" s="381"/>
      <c r="I55" s="381"/>
      <c r="J55" s="381"/>
      <c r="K55" s="239"/>
    </row>
    <row r="56" spans="2:47" s="379" customFormat="1" ht="29.25" customHeight="1" x14ac:dyDescent="0.3">
      <c r="B56" s="189"/>
      <c r="C56" s="437" t="s">
        <v>107</v>
      </c>
      <c r="D56" s="381"/>
      <c r="E56" s="381"/>
      <c r="F56" s="381"/>
      <c r="G56" s="381"/>
      <c r="H56" s="381"/>
      <c r="I56" s="381"/>
      <c r="J56" s="436">
        <f>J83</f>
        <v>0</v>
      </c>
      <c r="K56" s="239"/>
      <c r="AU56" s="192" t="s">
        <v>108</v>
      </c>
    </row>
    <row r="57" spans="2:47" s="429" customFormat="1" ht="24.95" customHeight="1" x14ac:dyDescent="0.3">
      <c r="B57" s="435"/>
      <c r="C57" s="434"/>
      <c r="D57" s="433" t="s">
        <v>982</v>
      </c>
      <c r="E57" s="432"/>
      <c r="F57" s="432"/>
      <c r="G57" s="432"/>
      <c r="H57" s="432"/>
      <c r="I57" s="432"/>
      <c r="J57" s="431">
        <f>J84</f>
        <v>0</v>
      </c>
      <c r="K57" s="430"/>
    </row>
    <row r="58" spans="2:47" s="422" customFormat="1" ht="19.899999999999999" customHeight="1" x14ac:dyDescent="0.3">
      <c r="B58" s="428"/>
      <c r="C58" s="427"/>
      <c r="D58" s="426" t="s">
        <v>978</v>
      </c>
      <c r="E58" s="425"/>
      <c r="F58" s="425"/>
      <c r="G58" s="425"/>
      <c r="H58" s="425"/>
      <c r="I58" s="425"/>
      <c r="J58" s="424">
        <f>J85</f>
        <v>0</v>
      </c>
      <c r="K58" s="423"/>
    </row>
    <row r="59" spans="2:47" s="429" customFormat="1" ht="24.95" customHeight="1" x14ac:dyDescent="0.3">
      <c r="B59" s="435"/>
      <c r="C59" s="434"/>
      <c r="D59" s="433" t="s">
        <v>109</v>
      </c>
      <c r="E59" s="432"/>
      <c r="F59" s="432"/>
      <c r="G59" s="432"/>
      <c r="H59" s="432"/>
      <c r="I59" s="432"/>
      <c r="J59" s="431">
        <f>J87</f>
        <v>0</v>
      </c>
      <c r="K59" s="430"/>
    </row>
    <row r="60" spans="2:47" s="422" customFormat="1" ht="19.899999999999999" customHeight="1" x14ac:dyDescent="0.3">
      <c r="B60" s="428"/>
      <c r="C60" s="427"/>
      <c r="D60" s="426" t="s">
        <v>1093</v>
      </c>
      <c r="E60" s="425"/>
      <c r="F60" s="425"/>
      <c r="G60" s="425"/>
      <c r="H60" s="425"/>
      <c r="I60" s="425"/>
      <c r="J60" s="424">
        <f>J88</f>
        <v>0</v>
      </c>
      <c r="K60" s="423"/>
    </row>
    <row r="61" spans="2:47" s="422" customFormat="1" ht="14.85" customHeight="1" x14ac:dyDescent="0.3">
      <c r="B61" s="428"/>
      <c r="C61" s="427"/>
      <c r="D61" s="426" t="s">
        <v>1092</v>
      </c>
      <c r="E61" s="425"/>
      <c r="F61" s="425"/>
      <c r="G61" s="425"/>
      <c r="H61" s="425"/>
      <c r="I61" s="425"/>
      <c r="J61" s="424">
        <f>J92</f>
        <v>0</v>
      </c>
      <c r="K61" s="423"/>
    </row>
    <row r="62" spans="2:47" s="422" customFormat="1" ht="19.899999999999999" customHeight="1" x14ac:dyDescent="0.3">
      <c r="B62" s="428"/>
      <c r="C62" s="427"/>
      <c r="D62" s="426" t="s">
        <v>1091</v>
      </c>
      <c r="E62" s="425"/>
      <c r="F62" s="425"/>
      <c r="G62" s="425"/>
      <c r="H62" s="425"/>
      <c r="I62" s="425"/>
      <c r="J62" s="424">
        <f>J94</f>
        <v>0</v>
      </c>
      <c r="K62" s="423"/>
    </row>
    <row r="63" spans="2:47" s="422" customFormat="1" ht="14.85" customHeight="1" x14ac:dyDescent="0.3">
      <c r="B63" s="428"/>
      <c r="C63" s="427"/>
      <c r="D63" s="426" t="s">
        <v>1090</v>
      </c>
      <c r="E63" s="425"/>
      <c r="F63" s="425"/>
      <c r="G63" s="425"/>
      <c r="H63" s="425"/>
      <c r="I63" s="425"/>
      <c r="J63" s="424">
        <f>J104</f>
        <v>0</v>
      </c>
      <c r="K63" s="423"/>
    </row>
    <row r="64" spans="2:47" s="379" customFormat="1" ht="21.75" customHeight="1" x14ac:dyDescent="0.3">
      <c r="B64" s="189"/>
      <c r="C64" s="381"/>
      <c r="D64" s="381"/>
      <c r="E64" s="381"/>
      <c r="F64" s="381"/>
      <c r="G64" s="381"/>
      <c r="H64" s="381"/>
      <c r="I64" s="381"/>
      <c r="J64" s="381"/>
      <c r="K64" s="239"/>
    </row>
    <row r="65" spans="2:12" s="379" customFormat="1" ht="6.95" customHeight="1" x14ac:dyDescent="0.3">
      <c r="B65" s="191"/>
      <c r="C65" s="190"/>
      <c r="D65" s="190"/>
      <c r="E65" s="190"/>
      <c r="F65" s="190"/>
      <c r="G65" s="190"/>
      <c r="H65" s="190"/>
      <c r="I65" s="190"/>
      <c r="J65" s="190"/>
      <c r="K65" s="238"/>
    </row>
    <row r="69" spans="2:12" s="379" customFormat="1" ht="6.95" customHeight="1" x14ac:dyDescent="0.3">
      <c r="B69" s="237"/>
      <c r="C69" s="236"/>
      <c r="D69" s="236"/>
      <c r="E69" s="236"/>
      <c r="F69" s="236"/>
      <c r="G69" s="236"/>
      <c r="H69" s="236"/>
      <c r="I69" s="236"/>
      <c r="J69" s="236"/>
      <c r="K69" s="236"/>
      <c r="L69" s="189"/>
    </row>
    <row r="70" spans="2:12" s="379" customFormat="1" ht="36.950000000000003" customHeight="1" x14ac:dyDescent="0.3">
      <c r="B70" s="189"/>
      <c r="C70" s="421" t="s">
        <v>111</v>
      </c>
      <c r="L70" s="189"/>
    </row>
    <row r="71" spans="2:12" s="379" customFormat="1" ht="6.95" customHeight="1" x14ac:dyDescent="0.3">
      <c r="B71" s="189"/>
      <c r="L71" s="189"/>
    </row>
    <row r="72" spans="2:12" s="379" customFormat="1" ht="14.45" customHeight="1" x14ac:dyDescent="0.3">
      <c r="B72" s="189"/>
      <c r="C72" s="419" t="s">
        <v>17</v>
      </c>
      <c r="L72" s="189"/>
    </row>
    <row r="73" spans="2:12" s="379" customFormat="1" ht="22.5" customHeight="1" x14ac:dyDescent="0.3">
      <c r="B73" s="189"/>
      <c r="E73" s="513">
        <f>E7</f>
        <v>0</v>
      </c>
      <c r="F73" s="514"/>
      <c r="G73" s="514"/>
      <c r="H73" s="514"/>
      <c r="L73" s="189"/>
    </row>
    <row r="74" spans="2:12" s="379" customFormat="1" ht="14.45" customHeight="1" x14ac:dyDescent="0.3">
      <c r="B74" s="189"/>
      <c r="C74" s="419" t="s">
        <v>103</v>
      </c>
      <c r="L74" s="189"/>
    </row>
    <row r="75" spans="2:12" s="379" customFormat="1" ht="23.25" customHeight="1" x14ac:dyDescent="0.3">
      <c r="B75" s="189"/>
      <c r="E75" s="515" t="str">
        <f>E9</f>
        <v>D.1.4.a - SO03 - KULTURNÍ DŮM obj. 36 - D.1.4.a - Zdravotně technické instalace</v>
      </c>
      <c r="F75" s="505"/>
      <c r="G75" s="505"/>
      <c r="H75" s="505"/>
      <c r="L75" s="189"/>
    </row>
    <row r="76" spans="2:12" s="379" customFormat="1" ht="6.95" customHeight="1" x14ac:dyDescent="0.3">
      <c r="B76" s="189"/>
      <c r="L76" s="189"/>
    </row>
    <row r="77" spans="2:12" s="379" customFormat="1" ht="18" customHeight="1" x14ac:dyDescent="0.3">
      <c r="B77" s="189"/>
      <c r="C77" s="419" t="s">
        <v>21</v>
      </c>
      <c r="F77" s="418" t="str">
        <f>F12</f>
        <v xml:space="preserve"> </v>
      </c>
      <c r="I77" s="419" t="s">
        <v>23</v>
      </c>
      <c r="J77" s="420">
        <f>IF(J12="","",J12)</f>
        <v>43229</v>
      </c>
      <c r="L77" s="189"/>
    </row>
    <row r="78" spans="2:12" s="379" customFormat="1" ht="6.95" customHeight="1" x14ac:dyDescent="0.3">
      <c r="B78" s="189"/>
      <c r="L78" s="189"/>
    </row>
    <row r="79" spans="2:12" s="379" customFormat="1" ht="15" x14ac:dyDescent="0.3">
      <c r="B79" s="189"/>
      <c r="C79" s="419" t="s">
        <v>24</v>
      </c>
      <c r="F79" s="418">
        <f>E15</f>
        <v>0</v>
      </c>
      <c r="I79" s="419" t="s">
        <v>28</v>
      </c>
      <c r="J79" s="418" t="str">
        <f>E21</f>
        <v>Ondřej Zikán</v>
      </c>
      <c r="L79" s="189"/>
    </row>
    <row r="80" spans="2:12" s="379" customFormat="1" ht="14.45" customHeight="1" x14ac:dyDescent="0.3">
      <c r="B80" s="189"/>
      <c r="C80" s="419" t="s">
        <v>27</v>
      </c>
      <c r="F80" s="418" t="str">
        <f>IF(E18="","",E18)</f>
        <v/>
      </c>
      <c r="L80" s="189"/>
    </row>
    <row r="81" spans="2:65" s="379" customFormat="1" ht="10.35" customHeight="1" x14ac:dyDescent="0.3">
      <c r="B81" s="189"/>
      <c r="L81" s="189"/>
    </row>
    <row r="82" spans="2:65" s="225" customFormat="1" ht="29.25" customHeight="1" x14ac:dyDescent="0.3">
      <c r="B82" s="229"/>
      <c r="C82" s="417" t="s">
        <v>112</v>
      </c>
      <c r="D82" s="415" t="s">
        <v>51</v>
      </c>
      <c r="E82" s="415" t="s">
        <v>47</v>
      </c>
      <c r="F82" s="415" t="s">
        <v>113</v>
      </c>
      <c r="G82" s="415" t="s">
        <v>114</v>
      </c>
      <c r="H82" s="415" t="s">
        <v>115</v>
      </c>
      <c r="I82" s="416" t="s">
        <v>116</v>
      </c>
      <c r="J82" s="415" t="s">
        <v>106</v>
      </c>
      <c r="K82" s="414" t="s">
        <v>117</v>
      </c>
      <c r="L82" s="229"/>
      <c r="M82" s="413" t="s">
        <v>118</v>
      </c>
      <c r="N82" s="412" t="s">
        <v>36</v>
      </c>
      <c r="O82" s="412" t="s">
        <v>119</v>
      </c>
      <c r="P82" s="412" t="s">
        <v>120</v>
      </c>
      <c r="Q82" s="412" t="s">
        <v>121</v>
      </c>
      <c r="R82" s="412" t="s">
        <v>122</v>
      </c>
      <c r="S82" s="412" t="s">
        <v>123</v>
      </c>
      <c r="T82" s="411" t="s">
        <v>124</v>
      </c>
    </row>
    <row r="83" spans="2:65" s="379" customFormat="1" ht="29.25" customHeight="1" x14ac:dyDescent="0.35">
      <c r="B83" s="189"/>
      <c r="C83" s="410" t="s">
        <v>107</v>
      </c>
      <c r="J83" s="409">
        <f>BK83</f>
        <v>0</v>
      </c>
      <c r="L83" s="189"/>
      <c r="M83" s="222"/>
      <c r="N83" s="220"/>
      <c r="O83" s="220"/>
      <c r="P83" s="408">
        <f>P84+P87</f>
        <v>116.989</v>
      </c>
      <c r="Q83" s="220"/>
      <c r="R83" s="408">
        <f>R84+R87</f>
        <v>0.40146999999999999</v>
      </c>
      <c r="S83" s="220"/>
      <c r="T83" s="407">
        <f>T84+T87</f>
        <v>0</v>
      </c>
      <c r="AT83" s="192" t="s">
        <v>65</v>
      </c>
      <c r="AU83" s="192" t="s">
        <v>108</v>
      </c>
      <c r="BK83" s="406">
        <f>BK84+BK87</f>
        <v>0</v>
      </c>
    </row>
    <row r="84" spans="2:65" s="392" customFormat="1" ht="37.35" customHeight="1" x14ac:dyDescent="0.35">
      <c r="B84" s="400"/>
      <c r="D84" s="394" t="s">
        <v>65</v>
      </c>
      <c r="E84" s="405" t="s">
        <v>970</v>
      </c>
      <c r="F84" s="405" t="s">
        <v>969</v>
      </c>
      <c r="J84" s="404">
        <f>BK84</f>
        <v>0</v>
      </c>
      <c r="L84" s="400"/>
      <c r="M84" s="399"/>
      <c r="N84" s="397"/>
      <c r="O84" s="397"/>
      <c r="P84" s="398">
        <f>P85</f>
        <v>0</v>
      </c>
      <c r="Q84" s="397"/>
      <c r="R84" s="398">
        <f>R85</f>
        <v>0</v>
      </c>
      <c r="S84" s="397"/>
      <c r="T84" s="396">
        <f>T85</f>
        <v>0</v>
      </c>
      <c r="AR84" s="394" t="s">
        <v>74</v>
      </c>
      <c r="AT84" s="395" t="s">
        <v>65</v>
      </c>
      <c r="AU84" s="395" t="s">
        <v>66</v>
      </c>
      <c r="AY84" s="394" t="s">
        <v>127</v>
      </c>
      <c r="BK84" s="393">
        <f>BK85</f>
        <v>0</v>
      </c>
    </row>
    <row r="85" spans="2:65" s="392" customFormat="1" ht="19.899999999999999" customHeight="1" x14ac:dyDescent="0.3">
      <c r="B85" s="400"/>
      <c r="D85" s="403" t="s">
        <v>65</v>
      </c>
      <c r="E85" s="402" t="s">
        <v>696</v>
      </c>
      <c r="F85" s="402" t="s">
        <v>912</v>
      </c>
      <c r="J85" s="401">
        <f>BK85</f>
        <v>0</v>
      </c>
      <c r="L85" s="400"/>
      <c r="M85" s="399"/>
      <c r="N85" s="397"/>
      <c r="O85" s="397"/>
      <c r="P85" s="398">
        <f>P86</f>
        <v>0</v>
      </c>
      <c r="Q85" s="397"/>
      <c r="R85" s="398">
        <f>R86</f>
        <v>0</v>
      </c>
      <c r="S85" s="397"/>
      <c r="T85" s="396">
        <f>T86</f>
        <v>0</v>
      </c>
      <c r="AR85" s="394" t="s">
        <v>74</v>
      </c>
      <c r="AT85" s="395" t="s">
        <v>65</v>
      </c>
      <c r="AU85" s="395" t="s">
        <v>74</v>
      </c>
      <c r="AY85" s="394" t="s">
        <v>127</v>
      </c>
      <c r="BK85" s="393">
        <f>BK86</f>
        <v>0</v>
      </c>
    </row>
    <row r="86" spans="2:65" s="379" customFormat="1" ht="31.5" customHeight="1" x14ac:dyDescent="0.3">
      <c r="B86" s="206"/>
      <c r="C86" s="205" t="s">
        <v>74</v>
      </c>
      <c r="D86" s="205" t="s">
        <v>336</v>
      </c>
      <c r="E86" s="204" t="s">
        <v>1089</v>
      </c>
      <c r="F86" s="384" t="s">
        <v>1088</v>
      </c>
      <c r="G86" s="203" t="s">
        <v>1087</v>
      </c>
      <c r="H86" s="202">
        <v>4</v>
      </c>
      <c r="I86" s="383"/>
      <c r="J86" s="383"/>
      <c r="K86" s="384"/>
      <c r="L86" s="189"/>
      <c r="M86" s="388" t="s">
        <v>5</v>
      </c>
      <c r="N86" s="391" t="s">
        <v>37</v>
      </c>
      <c r="O86" s="390">
        <v>0</v>
      </c>
      <c r="P86" s="390">
        <f>O86*H86</f>
        <v>0</v>
      </c>
      <c r="Q86" s="390">
        <v>0</v>
      </c>
      <c r="R86" s="390">
        <f>Q86*H86</f>
        <v>0</v>
      </c>
      <c r="S86" s="390">
        <v>0</v>
      </c>
      <c r="T86" s="389">
        <f>S86*H86</f>
        <v>0</v>
      </c>
      <c r="AR86" s="192" t="s">
        <v>688</v>
      </c>
      <c r="AT86" s="192" t="s">
        <v>336</v>
      </c>
      <c r="AU86" s="192" t="s">
        <v>76</v>
      </c>
      <c r="AY86" s="192" t="s">
        <v>127</v>
      </c>
      <c r="BE86" s="195">
        <f>IF(N86="základní",J86,0)</f>
        <v>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92" t="s">
        <v>74</v>
      </c>
      <c r="BK86" s="195">
        <f>ROUND(I86*H86,2)</f>
        <v>0</v>
      </c>
      <c r="BL86" s="192" t="s">
        <v>688</v>
      </c>
      <c r="BM86" s="192" t="s">
        <v>1086</v>
      </c>
    </row>
    <row r="87" spans="2:65" s="392" customFormat="1" ht="37.35" customHeight="1" x14ac:dyDescent="0.35">
      <c r="B87" s="400"/>
      <c r="D87" s="394" t="s">
        <v>65</v>
      </c>
      <c r="E87" s="405" t="s">
        <v>125</v>
      </c>
      <c r="F87" s="405" t="s">
        <v>126</v>
      </c>
      <c r="J87" s="404"/>
      <c r="L87" s="400"/>
      <c r="M87" s="399"/>
      <c r="N87" s="397"/>
      <c r="O87" s="397"/>
      <c r="P87" s="398">
        <f>P88+P94</f>
        <v>116.989</v>
      </c>
      <c r="Q87" s="397"/>
      <c r="R87" s="398">
        <f>R88+R94</f>
        <v>0.40146999999999999</v>
      </c>
      <c r="S87" s="397"/>
      <c r="T87" s="396">
        <f>T88+T94</f>
        <v>0</v>
      </c>
      <c r="AR87" s="394" t="s">
        <v>76</v>
      </c>
      <c r="AT87" s="395" t="s">
        <v>65</v>
      </c>
      <c r="AU87" s="395" t="s">
        <v>66</v>
      </c>
      <c r="AY87" s="394" t="s">
        <v>127</v>
      </c>
      <c r="BK87" s="393">
        <f>BK88+BK94</f>
        <v>0</v>
      </c>
    </row>
    <row r="88" spans="2:65" s="392" customFormat="1" ht="19.899999999999999" customHeight="1" x14ac:dyDescent="0.3">
      <c r="B88" s="400"/>
      <c r="D88" s="403" t="s">
        <v>65</v>
      </c>
      <c r="E88" s="402" t="s">
        <v>1085</v>
      </c>
      <c r="F88" s="402" t="s">
        <v>1084</v>
      </c>
      <c r="J88" s="401"/>
      <c r="L88" s="400"/>
      <c r="M88" s="399"/>
      <c r="N88" s="397"/>
      <c r="O88" s="397"/>
      <c r="P88" s="398">
        <f>P89+SUM(P90:P92)</f>
        <v>4.359</v>
      </c>
      <c r="Q88" s="397"/>
      <c r="R88" s="398">
        <f>R89+SUM(R90:R92)</f>
        <v>2.5499999999999997E-3</v>
      </c>
      <c r="S88" s="397"/>
      <c r="T88" s="396">
        <f>T89+SUM(T90:T92)</f>
        <v>0</v>
      </c>
      <c r="AR88" s="394" t="s">
        <v>76</v>
      </c>
      <c r="AT88" s="395" t="s">
        <v>65</v>
      </c>
      <c r="AU88" s="395" t="s">
        <v>74</v>
      </c>
      <c r="AY88" s="394" t="s">
        <v>127</v>
      </c>
      <c r="BK88" s="393">
        <f>BK89+SUM(BK90:BK92)</f>
        <v>0</v>
      </c>
    </row>
    <row r="89" spans="2:65" s="379" customFormat="1" ht="31.5" customHeight="1" x14ac:dyDescent="0.3">
      <c r="B89" s="206"/>
      <c r="C89" s="205" t="s">
        <v>76</v>
      </c>
      <c r="D89" s="205" t="s">
        <v>336</v>
      </c>
      <c r="E89" s="204" t="s">
        <v>1083</v>
      </c>
      <c r="F89" s="384" t="s">
        <v>1082</v>
      </c>
      <c r="G89" s="203" t="s">
        <v>252</v>
      </c>
      <c r="H89" s="202">
        <v>16</v>
      </c>
      <c r="I89" s="383"/>
      <c r="J89" s="383"/>
      <c r="K89" s="384"/>
      <c r="L89" s="189"/>
      <c r="M89" s="388" t="s">
        <v>5</v>
      </c>
      <c r="N89" s="391" t="s">
        <v>37</v>
      </c>
      <c r="O89" s="390">
        <v>0.03</v>
      </c>
      <c r="P89" s="390">
        <f>O89*H89</f>
        <v>0.48</v>
      </c>
      <c r="Q89" s="390">
        <v>0</v>
      </c>
      <c r="R89" s="390">
        <f>Q89*H89</f>
        <v>0</v>
      </c>
      <c r="S89" s="390">
        <v>0</v>
      </c>
      <c r="T89" s="389">
        <f>S89*H89</f>
        <v>0</v>
      </c>
      <c r="AR89" s="192" t="s">
        <v>135</v>
      </c>
      <c r="AT89" s="192" t="s">
        <v>336</v>
      </c>
      <c r="AU89" s="192" t="s">
        <v>76</v>
      </c>
      <c r="AY89" s="192" t="s">
        <v>127</v>
      </c>
      <c r="BE89" s="195">
        <f>IF(N89="základní",J89,0)</f>
        <v>0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192" t="s">
        <v>74</v>
      </c>
      <c r="BK89" s="195">
        <f>ROUND(I89*H89,2)</f>
        <v>0</v>
      </c>
      <c r="BL89" s="192" t="s">
        <v>135</v>
      </c>
      <c r="BM89" s="192" t="s">
        <v>1081</v>
      </c>
    </row>
    <row r="90" spans="2:65" s="379" customFormat="1" ht="31.5" customHeight="1" x14ac:dyDescent="0.3">
      <c r="B90" s="206"/>
      <c r="C90" s="205" t="s">
        <v>684</v>
      </c>
      <c r="D90" s="205" t="s">
        <v>336</v>
      </c>
      <c r="E90" s="204" t="s">
        <v>1080</v>
      </c>
      <c r="F90" s="384" t="s">
        <v>1079</v>
      </c>
      <c r="G90" s="203" t="s">
        <v>345</v>
      </c>
      <c r="H90" s="202">
        <v>16</v>
      </c>
      <c r="I90" s="383"/>
      <c r="J90" s="383"/>
      <c r="K90" s="384"/>
      <c r="L90" s="189"/>
      <c r="M90" s="388" t="s">
        <v>5</v>
      </c>
      <c r="N90" s="391" t="s">
        <v>37</v>
      </c>
      <c r="O90" s="390">
        <v>0.03</v>
      </c>
      <c r="P90" s="390">
        <f>O90*H90</f>
        <v>0.48</v>
      </c>
      <c r="Q90" s="390">
        <v>0</v>
      </c>
      <c r="R90" s="390">
        <f>Q90*H90</f>
        <v>0</v>
      </c>
      <c r="S90" s="390">
        <v>0</v>
      </c>
      <c r="T90" s="389">
        <f>S90*H90</f>
        <v>0</v>
      </c>
      <c r="AR90" s="192" t="s">
        <v>135</v>
      </c>
      <c r="AT90" s="192" t="s">
        <v>336</v>
      </c>
      <c r="AU90" s="192" t="s">
        <v>76</v>
      </c>
      <c r="AY90" s="192" t="s">
        <v>127</v>
      </c>
      <c r="BE90" s="195">
        <f>IF(N90="základní",J90,0)</f>
        <v>0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92" t="s">
        <v>74</v>
      </c>
      <c r="BK90" s="195">
        <f>ROUND(I90*H90,2)</f>
        <v>0</v>
      </c>
      <c r="BL90" s="192" t="s">
        <v>135</v>
      </c>
      <c r="BM90" s="192" t="s">
        <v>1078</v>
      </c>
    </row>
    <row r="91" spans="2:65" s="379" customFormat="1" ht="31.5" customHeight="1" x14ac:dyDescent="0.3">
      <c r="B91" s="206"/>
      <c r="C91" s="205" t="s">
        <v>688</v>
      </c>
      <c r="D91" s="205" t="s">
        <v>336</v>
      </c>
      <c r="E91" s="204" t="s">
        <v>1077</v>
      </c>
      <c r="F91" s="384" t="s">
        <v>1076</v>
      </c>
      <c r="G91" s="203" t="s">
        <v>252</v>
      </c>
      <c r="H91" s="202">
        <v>32</v>
      </c>
      <c r="I91" s="383"/>
      <c r="J91" s="383"/>
      <c r="K91" s="384"/>
      <c r="L91" s="189"/>
      <c r="M91" s="388" t="s">
        <v>5</v>
      </c>
      <c r="N91" s="391" t="s">
        <v>37</v>
      </c>
      <c r="O91" s="390">
        <v>0.03</v>
      </c>
      <c r="P91" s="390">
        <f>O91*H91</f>
        <v>0.96</v>
      </c>
      <c r="Q91" s="390">
        <v>0</v>
      </c>
      <c r="R91" s="390">
        <f>Q91*H91</f>
        <v>0</v>
      </c>
      <c r="S91" s="390">
        <v>0</v>
      </c>
      <c r="T91" s="389">
        <f>S91*H91</f>
        <v>0</v>
      </c>
      <c r="AR91" s="192" t="s">
        <v>135</v>
      </c>
      <c r="AT91" s="192" t="s">
        <v>336</v>
      </c>
      <c r="AU91" s="192" t="s">
        <v>76</v>
      </c>
      <c r="AY91" s="192" t="s">
        <v>127</v>
      </c>
      <c r="BE91" s="195">
        <f>IF(N91="základní",J91,0)</f>
        <v>0</v>
      </c>
      <c r="BF91" s="195">
        <f>IF(N91="snížená",J91,0)</f>
        <v>0</v>
      </c>
      <c r="BG91" s="195">
        <f>IF(N91="zákl. přenesená",J91,0)</f>
        <v>0</v>
      </c>
      <c r="BH91" s="195">
        <f>IF(N91="sníž. přenesená",J91,0)</f>
        <v>0</v>
      </c>
      <c r="BI91" s="195">
        <f>IF(N91="nulová",J91,0)</f>
        <v>0</v>
      </c>
      <c r="BJ91" s="192" t="s">
        <v>74</v>
      </c>
      <c r="BK91" s="195">
        <f>ROUND(I91*H91,2)</f>
        <v>0</v>
      </c>
      <c r="BL91" s="192" t="s">
        <v>135</v>
      </c>
      <c r="BM91" s="192" t="s">
        <v>1075</v>
      </c>
    </row>
    <row r="92" spans="2:65" s="392" customFormat="1" ht="22.35" customHeight="1" x14ac:dyDescent="0.3">
      <c r="B92" s="400"/>
      <c r="D92" s="403" t="s">
        <v>65</v>
      </c>
      <c r="E92" s="402" t="s">
        <v>1074</v>
      </c>
      <c r="F92" s="402" t="s">
        <v>1073</v>
      </c>
      <c r="J92" s="401"/>
      <c r="L92" s="400"/>
      <c r="M92" s="399"/>
      <c r="N92" s="397"/>
      <c r="O92" s="397"/>
      <c r="P92" s="398">
        <f>P93</f>
        <v>2.4390000000000001</v>
      </c>
      <c r="Q92" s="397"/>
      <c r="R92" s="398">
        <f>R93</f>
        <v>2.5499999999999997E-3</v>
      </c>
      <c r="S92" s="397"/>
      <c r="T92" s="396">
        <f>T93</f>
        <v>0</v>
      </c>
      <c r="AR92" s="394" t="s">
        <v>76</v>
      </c>
      <c r="AT92" s="395" t="s">
        <v>65</v>
      </c>
      <c r="AU92" s="395" t="s">
        <v>76</v>
      </c>
      <c r="AY92" s="394" t="s">
        <v>127</v>
      </c>
      <c r="BK92" s="393">
        <f>BK93</f>
        <v>0</v>
      </c>
    </row>
    <row r="93" spans="2:65" s="379" customFormat="1" ht="31.5" customHeight="1" x14ac:dyDescent="0.3">
      <c r="B93" s="206"/>
      <c r="C93" s="205" t="s">
        <v>692</v>
      </c>
      <c r="D93" s="205" t="s">
        <v>336</v>
      </c>
      <c r="E93" s="204" t="s">
        <v>1072</v>
      </c>
      <c r="F93" s="384" t="s">
        <v>1071</v>
      </c>
      <c r="G93" s="203" t="s">
        <v>345</v>
      </c>
      <c r="H93" s="202">
        <v>3</v>
      </c>
      <c r="I93" s="383"/>
      <c r="J93" s="383"/>
      <c r="K93" s="384"/>
      <c r="L93" s="189"/>
      <c r="M93" s="388" t="s">
        <v>5</v>
      </c>
      <c r="N93" s="391" t="s">
        <v>37</v>
      </c>
      <c r="O93" s="390">
        <v>0.81299999999999994</v>
      </c>
      <c r="P93" s="390">
        <f>O93*H93</f>
        <v>2.4390000000000001</v>
      </c>
      <c r="Q93" s="390">
        <v>8.4999999999999995E-4</v>
      </c>
      <c r="R93" s="390">
        <f>Q93*H93</f>
        <v>2.5499999999999997E-3</v>
      </c>
      <c r="S93" s="390">
        <v>0</v>
      </c>
      <c r="T93" s="389">
        <f>S93*H93</f>
        <v>0</v>
      </c>
      <c r="AR93" s="192" t="s">
        <v>135</v>
      </c>
      <c r="AT93" s="192" t="s">
        <v>336</v>
      </c>
      <c r="AU93" s="192" t="s">
        <v>684</v>
      </c>
      <c r="AY93" s="192" t="s">
        <v>127</v>
      </c>
      <c r="BE93" s="195">
        <f>IF(N93="základní",J93,0)</f>
        <v>0</v>
      </c>
      <c r="BF93" s="195">
        <f>IF(N93="snížená",J93,0)</f>
        <v>0</v>
      </c>
      <c r="BG93" s="195">
        <f>IF(N93="zákl. přenesená",J93,0)</f>
        <v>0</v>
      </c>
      <c r="BH93" s="195">
        <f>IF(N93="sníž. přenesená",J93,0)</f>
        <v>0</v>
      </c>
      <c r="BI93" s="195">
        <f>IF(N93="nulová",J93,0)</f>
        <v>0</v>
      </c>
      <c r="BJ93" s="192" t="s">
        <v>74</v>
      </c>
      <c r="BK93" s="195">
        <f>ROUND(I93*H93,2)</f>
        <v>0</v>
      </c>
      <c r="BL93" s="192" t="s">
        <v>135</v>
      </c>
      <c r="BM93" s="192" t="s">
        <v>1070</v>
      </c>
    </row>
    <row r="94" spans="2:65" s="392" customFormat="1" ht="29.85" customHeight="1" x14ac:dyDescent="0.3">
      <c r="B94" s="400"/>
      <c r="D94" s="403" t="s">
        <v>65</v>
      </c>
      <c r="E94" s="402" t="s">
        <v>1069</v>
      </c>
      <c r="F94" s="402" t="s">
        <v>1068</v>
      </c>
      <c r="J94" s="401"/>
      <c r="L94" s="400"/>
      <c r="M94" s="399"/>
      <c r="N94" s="397"/>
      <c r="O94" s="397"/>
      <c r="P94" s="398">
        <f>P95+SUM(P96:P104)</f>
        <v>112.63000000000001</v>
      </c>
      <c r="Q94" s="397"/>
      <c r="R94" s="398">
        <f>R95+SUM(R96:R104)</f>
        <v>0.39892</v>
      </c>
      <c r="S94" s="397"/>
      <c r="T94" s="396">
        <f>T95+SUM(T96:T104)</f>
        <v>0</v>
      </c>
      <c r="AR94" s="394" t="s">
        <v>76</v>
      </c>
      <c r="AT94" s="395" t="s">
        <v>65</v>
      </c>
      <c r="AU94" s="395" t="s">
        <v>74</v>
      </c>
      <c r="AY94" s="394" t="s">
        <v>127</v>
      </c>
      <c r="BK94" s="393">
        <f>BK95+SUM(BK96:BK104)</f>
        <v>0</v>
      </c>
    </row>
    <row r="95" spans="2:65" s="379" customFormat="1" ht="22.5" customHeight="1" x14ac:dyDescent="0.3">
      <c r="B95" s="206"/>
      <c r="C95" s="205" t="s">
        <v>734</v>
      </c>
      <c r="D95" s="205" t="s">
        <v>336</v>
      </c>
      <c r="E95" s="204" t="s">
        <v>1067</v>
      </c>
      <c r="F95" s="384" t="s">
        <v>1066</v>
      </c>
      <c r="G95" s="203" t="s">
        <v>345</v>
      </c>
      <c r="H95" s="202">
        <v>2</v>
      </c>
      <c r="I95" s="383"/>
      <c r="J95" s="383"/>
      <c r="K95" s="384"/>
      <c r="L95" s="189"/>
      <c r="M95" s="388" t="s">
        <v>5</v>
      </c>
      <c r="N95" s="391" t="s">
        <v>37</v>
      </c>
      <c r="O95" s="390">
        <v>3.379</v>
      </c>
      <c r="P95" s="390">
        <f t="shared" ref="P95:P103" si="0">O95*H95</f>
        <v>6.758</v>
      </c>
      <c r="Q95" s="390">
        <v>1.6320000000000001E-2</v>
      </c>
      <c r="R95" s="390">
        <f t="shared" ref="R95:R103" si="1">Q95*H95</f>
        <v>3.2640000000000002E-2</v>
      </c>
      <c r="S95" s="390">
        <v>0</v>
      </c>
      <c r="T95" s="389">
        <f t="shared" ref="T95:T103" si="2">S95*H95</f>
        <v>0</v>
      </c>
      <c r="AR95" s="192" t="s">
        <v>135</v>
      </c>
      <c r="AT95" s="192" t="s">
        <v>336</v>
      </c>
      <c r="AU95" s="192" t="s">
        <v>76</v>
      </c>
      <c r="AY95" s="192" t="s">
        <v>127</v>
      </c>
      <c r="BE95" s="195">
        <f t="shared" ref="BE95:BE103" si="3">IF(N95="základní",J95,0)</f>
        <v>0</v>
      </c>
      <c r="BF95" s="195">
        <f t="shared" ref="BF95:BF103" si="4">IF(N95="snížená",J95,0)</f>
        <v>0</v>
      </c>
      <c r="BG95" s="195">
        <f t="shared" ref="BG95:BG103" si="5">IF(N95="zákl. přenesená",J95,0)</f>
        <v>0</v>
      </c>
      <c r="BH95" s="195">
        <f t="shared" ref="BH95:BH103" si="6">IF(N95="sníž. přenesená",J95,0)</f>
        <v>0</v>
      </c>
      <c r="BI95" s="195">
        <f t="shared" ref="BI95:BI103" si="7">IF(N95="nulová",J95,0)</f>
        <v>0</v>
      </c>
      <c r="BJ95" s="192" t="s">
        <v>74</v>
      </c>
      <c r="BK95" s="195">
        <f t="shared" ref="BK95:BK103" si="8">ROUND(I95*H95,2)</f>
        <v>0</v>
      </c>
      <c r="BL95" s="192" t="s">
        <v>135</v>
      </c>
      <c r="BM95" s="192" t="s">
        <v>1065</v>
      </c>
    </row>
    <row r="96" spans="2:65" s="379" customFormat="1" ht="22.5" customHeight="1" x14ac:dyDescent="0.3">
      <c r="B96" s="206"/>
      <c r="C96" s="205" t="s">
        <v>738</v>
      </c>
      <c r="D96" s="205" t="s">
        <v>336</v>
      </c>
      <c r="E96" s="204" t="s">
        <v>1064</v>
      </c>
      <c r="F96" s="384" t="s">
        <v>1063</v>
      </c>
      <c r="G96" s="203" t="s">
        <v>345</v>
      </c>
      <c r="H96" s="202">
        <v>2</v>
      </c>
      <c r="I96" s="383"/>
      <c r="J96" s="383"/>
      <c r="K96" s="384"/>
      <c r="L96" s="189"/>
      <c r="M96" s="388" t="s">
        <v>5</v>
      </c>
      <c r="N96" s="391" t="s">
        <v>37</v>
      </c>
      <c r="O96" s="390">
        <v>0.99199999999999999</v>
      </c>
      <c r="P96" s="390">
        <f t="shared" si="0"/>
        <v>1.984</v>
      </c>
      <c r="Q96" s="390">
        <v>2.0200000000000001E-3</v>
      </c>
      <c r="R96" s="390">
        <f t="shared" si="1"/>
        <v>4.0400000000000002E-3</v>
      </c>
      <c r="S96" s="390">
        <v>0</v>
      </c>
      <c r="T96" s="389">
        <f t="shared" si="2"/>
        <v>0</v>
      </c>
      <c r="AR96" s="192" t="s">
        <v>135</v>
      </c>
      <c r="AT96" s="192" t="s">
        <v>336</v>
      </c>
      <c r="AU96" s="192" t="s">
        <v>76</v>
      </c>
      <c r="AY96" s="192" t="s">
        <v>127</v>
      </c>
      <c r="BE96" s="195">
        <f t="shared" si="3"/>
        <v>0</v>
      </c>
      <c r="BF96" s="195">
        <f t="shared" si="4"/>
        <v>0</v>
      </c>
      <c r="BG96" s="195">
        <f t="shared" si="5"/>
        <v>0</v>
      </c>
      <c r="BH96" s="195">
        <f t="shared" si="6"/>
        <v>0</v>
      </c>
      <c r="BI96" s="195">
        <f t="shared" si="7"/>
        <v>0</v>
      </c>
      <c r="BJ96" s="192" t="s">
        <v>74</v>
      </c>
      <c r="BK96" s="195">
        <f t="shared" si="8"/>
        <v>0</v>
      </c>
      <c r="BL96" s="192" t="s">
        <v>135</v>
      </c>
      <c r="BM96" s="192" t="s">
        <v>1062</v>
      </c>
    </row>
    <row r="97" spans="2:65" s="379" customFormat="1" ht="22.5" customHeight="1" x14ac:dyDescent="0.3">
      <c r="B97" s="206"/>
      <c r="C97" s="205" t="s">
        <v>741</v>
      </c>
      <c r="D97" s="205" t="s">
        <v>336</v>
      </c>
      <c r="E97" s="204" t="s">
        <v>1061</v>
      </c>
      <c r="F97" s="384" t="s">
        <v>1437</v>
      </c>
      <c r="G97" s="203" t="s">
        <v>391</v>
      </c>
      <c r="H97" s="202">
        <v>6</v>
      </c>
      <c r="I97" s="383"/>
      <c r="J97" s="383"/>
      <c r="K97" s="384"/>
      <c r="L97" s="189"/>
      <c r="M97" s="388" t="s">
        <v>5</v>
      </c>
      <c r="N97" s="391" t="s">
        <v>37</v>
      </c>
      <c r="O97" s="390">
        <v>0.82699999999999996</v>
      </c>
      <c r="P97" s="390">
        <f t="shared" si="0"/>
        <v>4.9619999999999997</v>
      </c>
      <c r="Q97" s="390">
        <v>1.1999999999999999E-3</v>
      </c>
      <c r="R97" s="390">
        <f t="shared" si="1"/>
        <v>7.1999999999999998E-3</v>
      </c>
      <c r="S97" s="390">
        <v>0</v>
      </c>
      <c r="T97" s="389">
        <f t="shared" si="2"/>
        <v>0</v>
      </c>
      <c r="AR97" s="192" t="s">
        <v>135</v>
      </c>
      <c r="AT97" s="192" t="s">
        <v>336</v>
      </c>
      <c r="AU97" s="192" t="s">
        <v>76</v>
      </c>
      <c r="AY97" s="192" t="s">
        <v>127</v>
      </c>
      <c r="BE97" s="195">
        <f t="shared" si="3"/>
        <v>0</v>
      </c>
      <c r="BF97" s="195">
        <f t="shared" si="4"/>
        <v>0</v>
      </c>
      <c r="BG97" s="195">
        <f t="shared" si="5"/>
        <v>0</v>
      </c>
      <c r="BH97" s="195">
        <f t="shared" si="6"/>
        <v>0</v>
      </c>
      <c r="BI97" s="195">
        <f t="shared" si="7"/>
        <v>0</v>
      </c>
      <c r="BJ97" s="192" t="s">
        <v>74</v>
      </c>
      <c r="BK97" s="195">
        <f t="shared" si="8"/>
        <v>0</v>
      </c>
      <c r="BL97" s="192" t="s">
        <v>135</v>
      </c>
      <c r="BM97" s="192" t="s">
        <v>1060</v>
      </c>
    </row>
    <row r="98" spans="2:65" s="379" customFormat="1" ht="22.5" customHeight="1" x14ac:dyDescent="0.3">
      <c r="B98" s="206"/>
      <c r="C98" s="205" t="s">
        <v>696</v>
      </c>
      <c r="D98" s="205" t="s">
        <v>336</v>
      </c>
      <c r="E98" s="204" t="s">
        <v>1436</v>
      </c>
      <c r="F98" s="384" t="s">
        <v>1435</v>
      </c>
      <c r="G98" s="203" t="s">
        <v>391</v>
      </c>
      <c r="H98" s="202">
        <v>12</v>
      </c>
      <c r="I98" s="383"/>
      <c r="J98" s="383"/>
      <c r="K98" s="384"/>
      <c r="L98" s="189"/>
      <c r="M98" s="388" t="s">
        <v>5</v>
      </c>
      <c r="N98" s="391" t="s">
        <v>37</v>
      </c>
      <c r="O98" s="390">
        <v>0.65900000000000003</v>
      </c>
      <c r="P98" s="390">
        <f t="shared" si="0"/>
        <v>7.9080000000000004</v>
      </c>
      <c r="Q98" s="390">
        <v>8.3000000000000001E-4</v>
      </c>
      <c r="R98" s="390">
        <f t="shared" si="1"/>
        <v>9.9600000000000001E-3</v>
      </c>
      <c r="S98" s="390">
        <v>0</v>
      </c>
      <c r="T98" s="389">
        <f t="shared" si="2"/>
        <v>0</v>
      </c>
      <c r="AR98" s="192" t="s">
        <v>135</v>
      </c>
      <c r="AT98" s="192" t="s">
        <v>336</v>
      </c>
      <c r="AU98" s="192" t="s">
        <v>76</v>
      </c>
      <c r="AY98" s="192" t="s">
        <v>127</v>
      </c>
      <c r="BE98" s="195">
        <f t="shared" si="3"/>
        <v>0</v>
      </c>
      <c r="BF98" s="195">
        <f t="shared" si="4"/>
        <v>0</v>
      </c>
      <c r="BG98" s="195">
        <f t="shared" si="5"/>
        <v>0</v>
      </c>
      <c r="BH98" s="195">
        <f t="shared" si="6"/>
        <v>0</v>
      </c>
      <c r="BI98" s="195">
        <f t="shared" si="7"/>
        <v>0</v>
      </c>
      <c r="BJ98" s="192" t="s">
        <v>74</v>
      </c>
      <c r="BK98" s="195">
        <f t="shared" si="8"/>
        <v>0</v>
      </c>
      <c r="BL98" s="192" t="s">
        <v>135</v>
      </c>
      <c r="BM98" s="192" t="s">
        <v>1434</v>
      </c>
    </row>
    <row r="99" spans="2:65" s="379" customFormat="1" ht="22.5" customHeight="1" x14ac:dyDescent="0.3">
      <c r="B99" s="206"/>
      <c r="C99" s="205" t="s">
        <v>700</v>
      </c>
      <c r="D99" s="205" t="s">
        <v>336</v>
      </c>
      <c r="E99" s="204" t="s">
        <v>1433</v>
      </c>
      <c r="F99" s="384" t="s">
        <v>1432</v>
      </c>
      <c r="G99" s="203" t="s">
        <v>391</v>
      </c>
      <c r="H99" s="202">
        <v>12</v>
      </c>
      <c r="I99" s="383"/>
      <c r="J99" s="383"/>
      <c r="K99" s="384"/>
      <c r="L99" s="189"/>
      <c r="M99" s="388" t="s">
        <v>5</v>
      </c>
      <c r="N99" s="391" t="s">
        <v>37</v>
      </c>
      <c r="O99" s="390">
        <v>0.72799999999999998</v>
      </c>
      <c r="P99" s="390">
        <f t="shared" si="0"/>
        <v>8.7360000000000007</v>
      </c>
      <c r="Q99" s="390">
        <v>3.5E-4</v>
      </c>
      <c r="R99" s="390">
        <f t="shared" si="1"/>
        <v>4.1999999999999997E-3</v>
      </c>
      <c r="S99" s="390">
        <v>0</v>
      </c>
      <c r="T99" s="389">
        <f t="shared" si="2"/>
        <v>0</v>
      </c>
      <c r="AR99" s="192" t="s">
        <v>135</v>
      </c>
      <c r="AT99" s="192" t="s">
        <v>336</v>
      </c>
      <c r="AU99" s="192" t="s">
        <v>76</v>
      </c>
      <c r="AY99" s="192" t="s">
        <v>127</v>
      </c>
      <c r="BE99" s="195">
        <f t="shared" si="3"/>
        <v>0</v>
      </c>
      <c r="BF99" s="195">
        <f t="shared" si="4"/>
        <v>0</v>
      </c>
      <c r="BG99" s="195">
        <f t="shared" si="5"/>
        <v>0</v>
      </c>
      <c r="BH99" s="195">
        <f t="shared" si="6"/>
        <v>0</v>
      </c>
      <c r="BI99" s="195">
        <f t="shared" si="7"/>
        <v>0</v>
      </c>
      <c r="BJ99" s="192" t="s">
        <v>74</v>
      </c>
      <c r="BK99" s="195">
        <f t="shared" si="8"/>
        <v>0</v>
      </c>
      <c r="BL99" s="192" t="s">
        <v>135</v>
      </c>
      <c r="BM99" s="192" t="s">
        <v>1431</v>
      </c>
    </row>
    <row r="100" spans="2:65" s="379" customFormat="1" ht="22.5" customHeight="1" x14ac:dyDescent="0.3">
      <c r="B100" s="206"/>
      <c r="C100" s="205" t="s">
        <v>704</v>
      </c>
      <c r="D100" s="205" t="s">
        <v>336</v>
      </c>
      <c r="E100" s="204" t="s">
        <v>1059</v>
      </c>
      <c r="F100" s="384" t="s">
        <v>1430</v>
      </c>
      <c r="G100" s="203" t="s">
        <v>391</v>
      </c>
      <c r="H100" s="202">
        <v>1</v>
      </c>
      <c r="I100" s="383"/>
      <c r="J100" s="383"/>
      <c r="K100" s="384"/>
      <c r="L100" s="189"/>
      <c r="M100" s="388" t="s">
        <v>5</v>
      </c>
      <c r="N100" s="391" t="s">
        <v>37</v>
      </c>
      <c r="O100" s="390">
        <v>0.83199999999999996</v>
      </c>
      <c r="P100" s="390">
        <f t="shared" si="0"/>
        <v>0.83199999999999996</v>
      </c>
      <c r="Q100" s="390">
        <v>1.14E-3</v>
      </c>
      <c r="R100" s="390">
        <f t="shared" si="1"/>
        <v>1.14E-3</v>
      </c>
      <c r="S100" s="390">
        <v>0</v>
      </c>
      <c r="T100" s="389">
        <f t="shared" si="2"/>
        <v>0</v>
      </c>
      <c r="AR100" s="192" t="s">
        <v>135</v>
      </c>
      <c r="AT100" s="192" t="s">
        <v>336</v>
      </c>
      <c r="AU100" s="192" t="s">
        <v>76</v>
      </c>
      <c r="AY100" s="192" t="s">
        <v>127</v>
      </c>
      <c r="BE100" s="195">
        <f t="shared" si="3"/>
        <v>0</v>
      </c>
      <c r="BF100" s="195">
        <f t="shared" si="4"/>
        <v>0</v>
      </c>
      <c r="BG100" s="195">
        <f t="shared" si="5"/>
        <v>0</v>
      </c>
      <c r="BH100" s="195">
        <f t="shared" si="6"/>
        <v>0</v>
      </c>
      <c r="BI100" s="195">
        <f t="shared" si="7"/>
        <v>0</v>
      </c>
      <c r="BJ100" s="192" t="s">
        <v>74</v>
      </c>
      <c r="BK100" s="195">
        <f t="shared" si="8"/>
        <v>0</v>
      </c>
      <c r="BL100" s="192" t="s">
        <v>135</v>
      </c>
      <c r="BM100" s="192" t="s">
        <v>1058</v>
      </c>
    </row>
    <row r="101" spans="2:65" s="379" customFormat="1" ht="22.5" customHeight="1" x14ac:dyDescent="0.3">
      <c r="B101" s="206"/>
      <c r="C101" s="205" t="s">
        <v>708</v>
      </c>
      <c r="D101" s="205" t="s">
        <v>336</v>
      </c>
      <c r="E101" s="204" t="s">
        <v>1055</v>
      </c>
      <c r="F101" s="384" t="s">
        <v>1054</v>
      </c>
      <c r="G101" s="203" t="s">
        <v>391</v>
      </c>
      <c r="H101" s="202">
        <v>30</v>
      </c>
      <c r="I101" s="383"/>
      <c r="J101" s="383"/>
      <c r="K101" s="384"/>
      <c r="L101" s="189"/>
      <c r="M101" s="388" t="s">
        <v>5</v>
      </c>
      <c r="N101" s="391" t="s">
        <v>37</v>
      </c>
      <c r="O101" s="390">
        <v>4.8000000000000001E-2</v>
      </c>
      <c r="P101" s="390">
        <f t="shared" si="0"/>
        <v>1.44</v>
      </c>
      <c r="Q101" s="390">
        <v>0</v>
      </c>
      <c r="R101" s="390">
        <f t="shared" si="1"/>
        <v>0</v>
      </c>
      <c r="S101" s="390">
        <v>0</v>
      </c>
      <c r="T101" s="389">
        <f t="shared" si="2"/>
        <v>0</v>
      </c>
      <c r="AR101" s="192" t="s">
        <v>135</v>
      </c>
      <c r="AT101" s="192" t="s">
        <v>336</v>
      </c>
      <c r="AU101" s="192" t="s">
        <v>76</v>
      </c>
      <c r="AY101" s="192" t="s">
        <v>127</v>
      </c>
      <c r="BE101" s="195">
        <f t="shared" si="3"/>
        <v>0</v>
      </c>
      <c r="BF101" s="195">
        <f t="shared" si="4"/>
        <v>0</v>
      </c>
      <c r="BG101" s="195">
        <f t="shared" si="5"/>
        <v>0</v>
      </c>
      <c r="BH101" s="195">
        <f t="shared" si="6"/>
        <v>0</v>
      </c>
      <c r="BI101" s="195">
        <f t="shared" si="7"/>
        <v>0</v>
      </c>
      <c r="BJ101" s="192" t="s">
        <v>74</v>
      </c>
      <c r="BK101" s="195">
        <f t="shared" si="8"/>
        <v>0</v>
      </c>
      <c r="BL101" s="192" t="s">
        <v>135</v>
      </c>
      <c r="BM101" s="192" t="s">
        <v>1053</v>
      </c>
    </row>
    <row r="102" spans="2:65" s="379" customFormat="1" ht="22.5" customHeight="1" x14ac:dyDescent="0.3">
      <c r="B102" s="206"/>
      <c r="C102" s="466" t="s">
        <v>712</v>
      </c>
      <c r="D102" s="466" t="s">
        <v>130</v>
      </c>
      <c r="E102" s="465" t="s">
        <v>1057</v>
      </c>
      <c r="F102" s="461" t="s">
        <v>1052</v>
      </c>
      <c r="G102" s="464" t="s">
        <v>345</v>
      </c>
      <c r="H102" s="463">
        <v>1</v>
      </c>
      <c r="I102" s="462"/>
      <c r="J102" s="462"/>
      <c r="K102" s="461"/>
      <c r="L102" s="460"/>
      <c r="M102" s="459" t="s">
        <v>5</v>
      </c>
      <c r="N102" s="458" t="s">
        <v>37</v>
      </c>
      <c r="O102" s="390">
        <v>0</v>
      </c>
      <c r="P102" s="390">
        <f t="shared" si="0"/>
        <v>0</v>
      </c>
      <c r="Q102" s="390">
        <v>0</v>
      </c>
      <c r="R102" s="390">
        <f t="shared" si="1"/>
        <v>0</v>
      </c>
      <c r="S102" s="390">
        <v>0</v>
      </c>
      <c r="T102" s="389">
        <f t="shared" si="2"/>
        <v>0</v>
      </c>
      <c r="AR102" s="192" t="s">
        <v>134</v>
      </c>
      <c r="AT102" s="192" t="s">
        <v>130</v>
      </c>
      <c r="AU102" s="192" t="s">
        <v>76</v>
      </c>
      <c r="AY102" s="192" t="s">
        <v>127</v>
      </c>
      <c r="BE102" s="195">
        <f t="shared" si="3"/>
        <v>0</v>
      </c>
      <c r="BF102" s="195">
        <f t="shared" si="4"/>
        <v>0</v>
      </c>
      <c r="BG102" s="195">
        <f t="shared" si="5"/>
        <v>0</v>
      </c>
      <c r="BH102" s="195">
        <f t="shared" si="6"/>
        <v>0</v>
      </c>
      <c r="BI102" s="195">
        <f t="shared" si="7"/>
        <v>0</v>
      </c>
      <c r="BJ102" s="192" t="s">
        <v>74</v>
      </c>
      <c r="BK102" s="195">
        <f t="shared" si="8"/>
        <v>0</v>
      </c>
      <c r="BL102" s="192" t="s">
        <v>135</v>
      </c>
      <c r="BM102" s="192" t="s">
        <v>1051</v>
      </c>
    </row>
    <row r="103" spans="2:65" s="379" customFormat="1" ht="22.5" customHeight="1" x14ac:dyDescent="0.3">
      <c r="B103" s="206"/>
      <c r="C103" s="466" t="s">
        <v>717</v>
      </c>
      <c r="D103" s="466" t="s">
        <v>130</v>
      </c>
      <c r="E103" s="465" t="s">
        <v>1056</v>
      </c>
      <c r="F103" s="461" t="s">
        <v>1429</v>
      </c>
      <c r="G103" s="464" t="s">
        <v>345</v>
      </c>
      <c r="H103" s="463">
        <v>3</v>
      </c>
      <c r="I103" s="462"/>
      <c r="J103" s="462"/>
      <c r="K103" s="461"/>
      <c r="L103" s="460"/>
      <c r="M103" s="459" t="s">
        <v>5</v>
      </c>
      <c r="N103" s="458" t="s">
        <v>37</v>
      </c>
      <c r="O103" s="390">
        <v>0</v>
      </c>
      <c r="P103" s="390">
        <f t="shared" si="0"/>
        <v>0</v>
      </c>
      <c r="Q103" s="390">
        <v>0</v>
      </c>
      <c r="R103" s="390">
        <f t="shared" si="1"/>
        <v>0</v>
      </c>
      <c r="S103" s="390">
        <v>0</v>
      </c>
      <c r="T103" s="389">
        <f t="shared" si="2"/>
        <v>0</v>
      </c>
      <c r="AR103" s="192" t="s">
        <v>134</v>
      </c>
      <c r="AT103" s="192" t="s">
        <v>130</v>
      </c>
      <c r="AU103" s="192" t="s">
        <v>76</v>
      </c>
      <c r="AY103" s="192" t="s">
        <v>127</v>
      </c>
      <c r="BE103" s="195">
        <f t="shared" si="3"/>
        <v>0</v>
      </c>
      <c r="BF103" s="195">
        <f t="shared" si="4"/>
        <v>0</v>
      </c>
      <c r="BG103" s="195">
        <f t="shared" si="5"/>
        <v>0</v>
      </c>
      <c r="BH103" s="195">
        <f t="shared" si="6"/>
        <v>0</v>
      </c>
      <c r="BI103" s="195">
        <f t="shared" si="7"/>
        <v>0</v>
      </c>
      <c r="BJ103" s="192" t="s">
        <v>74</v>
      </c>
      <c r="BK103" s="195">
        <f t="shared" si="8"/>
        <v>0</v>
      </c>
      <c r="BL103" s="192" t="s">
        <v>135</v>
      </c>
      <c r="BM103" s="192" t="s">
        <v>1428</v>
      </c>
    </row>
    <row r="104" spans="2:65" s="392" customFormat="1" ht="22.35" customHeight="1" x14ac:dyDescent="0.3">
      <c r="B104" s="400"/>
      <c r="D104" s="403" t="s">
        <v>65</v>
      </c>
      <c r="E104" s="402" t="s">
        <v>1050</v>
      </c>
      <c r="F104" s="402" t="s">
        <v>1049</v>
      </c>
      <c r="J104" s="401"/>
      <c r="L104" s="400"/>
      <c r="M104" s="399"/>
      <c r="N104" s="397"/>
      <c r="O104" s="397"/>
      <c r="P104" s="398">
        <f>SUM(P105:P127)</f>
        <v>80.010000000000005</v>
      </c>
      <c r="Q104" s="397"/>
      <c r="R104" s="398">
        <f>SUM(R105:R127)</f>
        <v>0.33973999999999999</v>
      </c>
      <c r="S104" s="397"/>
      <c r="T104" s="396">
        <f>SUM(T105:T127)</f>
        <v>0</v>
      </c>
      <c r="AR104" s="394" t="s">
        <v>76</v>
      </c>
      <c r="AT104" s="395" t="s">
        <v>65</v>
      </c>
      <c r="AU104" s="395" t="s">
        <v>76</v>
      </c>
      <c r="AY104" s="394" t="s">
        <v>127</v>
      </c>
      <c r="BK104" s="393">
        <f>SUM(BK105:BK127)</f>
        <v>0</v>
      </c>
    </row>
    <row r="105" spans="2:65" s="379" customFormat="1" ht="22.5" customHeight="1" x14ac:dyDescent="0.3">
      <c r="B105" s="206"/>
      <c r="C105" s="205" t="s">
        <v>11</v>
      </c>
      <c r="D105" s="205" t="s">
        <v>336</v>
      </c>
      <c r="E105" s="204" t="s">
        <v>1048</v>
      </c>
      <c r="F105" s="384" t="s">
        <v>1047</v>
      </c>
      <c r="G105" s="203" t="s">
        <v>391</v>
      </c>
      <c r="H105" s="202">
        <v>18</v>
      </c>
      <c r="I105" s="383"/>
      <c r="J105" s="383"/>
      <c r="K105" s="384"/>
      <c r="L105" s="189"/>
      <c r="M105" s="388" t="s">
        <v>5</v>
      </c>
      <c r="N105" s="391" t="s">
        <v>37</v>
      </c>
      <c r="O105" s="390">
        <v>0.66800000000000004</v>
      </c>
      <c r="P105" s="390">
        <f t="shared" ref="P105:P127" si="9">O105*H105</f>
        <v>12.024000000000001</v>
      </c>
      <c r="Q105" s="390">
        <v>3.0899999999999999E-3</v>
      </c>
      <c r="R105" s="390">
        <f t="shared" ref="R105:R127" si="10">Q105*H105</f>
        <v>5.5619999999999996E-2</v>
      </c>
      <c r="S105" s="390">
        <v>0</v>
      </c>
      <c r="T105" s="389">
        <f t="shared" ref="T105:T127" si="11">S105*H105</f>
        <v>0</v>
      </c>
      <c r="AR105" s="192" t="s">
        <v>135</v>
      </c>
      <c r="AT105" s="192" t="s">
        <v>336</v>
      </c>
      <c r="AU105" s="192" t="s">
        <v>684</v>
      </c>
      <c r="AY105" s="192" t="s">
        <v>127</v>
      </c>
      <c r="BE105" s="195">
        <f t="shared" ref="BE105:BE127" si="12">IF(N105="základní",J105,0)</f>
        <v>0</v>
      </c>
      <c r="BF105" s="195">
        <f t="shared" ref="BF105:BF127" si="13">IF(N105="snížená",J105,0)</f>
        <v>0</v>
      </c>
      <c r="BG105" s="195">
        <f t="shared" ref="BG105:BG127" si="14">IF(N105="zákl. přenesená",J105,0)</f>
        <v>0</v>
      </c>
      <c r="BH105" s="195">
        <f t="shared" ref="BH105:BH127" si="15">IF(N105="sníž. přenesená",J105,0)</f>
        <v>0</v>
      </c>
      <c r="BI105" s="195">
        <f t="shared" ref="BI105:BI127" si="16">IF(N105="nulová",J105,0)</f>
        <v>0</v>
      </c>
      <c r="BJ105" s="192" t="s">
        <v>74</v>
      </c>
      <c r="BK105" s="195">
        <f t="shared" ref="BK105:BK127" si="17">ROUND(I105*H105,2)</f>
        <v>0</v>
      </c>
      <c r="BL105" s="192" t="s">
        <v>135</v>
      </c>
      <c r="BM105" s="192" t="s">
        <v>1046</v>
      </c>
    </row>
    <row r="106" spans="2:65" s="379" customFormat="1" ht="22.5" customHeight="1" x14ac:dyDescent="0.3">
      <c r="B106" s="206"/>
      <c r="C106" s="205" t="s">
        <v>135</v>
      </c>
      <c r="D106" s="205" t="s">
        <v>336</v>
      </c>
      <c r="E106" s="204" t="s">
        <v>1045</v>
      </c>
      <c r="F106" s="384" t="s">
        <v>1044</v>
      </c>
      <c r="G106" s="203" t="s">
        <v>391</v>
      </c>
      <c r="H106" s="202">
        <v>42</v>
      </c>
      <c r="I106" s="383"/>
      <c r="J106" s="383"/>
      <c r="K106" s="384"/>
      <c r="L106" s="189"/>
      <c r="M106" s="388" t="s">
        <v>5</v>
      </c>
      <c r="N106" s="391" t="s">
        <v>37</v>
      </c>
      <c r="O106" s="390">
        <v>0.64200000000000002</v>
      </c>
      <c r="P106" s="390">
        <f t="shared" si="9"/>
        <v>26.964000000000002</v>
      </c>
      <c r="Q106" s="390">
        <v>5.1799999999999997E-3</v>
      </c>
      <c r="R106" s="390">
        <f t="shared" si="10"/>
        <v>0.21755999999999998</v>
      </c>
      <c r="S106" s="390">
        <v>0</v>
      </c>
      <c r="T106" s="389">
        <f t="shared" si="11"/>
        <v>0</v>
      </c>
      <c r="AR106" s="192" t="s">
        <v>135</v>
      </c>
      <c r="AT106" s="192" t="s">
        <v>336</v>
      </c>
      <c r="AU106" s="192" t="s">
        <v>684</v>
      </c>
      <c r="AY106" s="192" t="s">
        <v>127</v>
      </c>
      <c r="BE106" s="195">
        <f t="shared" si="12"/>
        <v>0</v>
      </c>
      <c r="BF106" s="195">
        <f t="shared" si="13"/>
        <v>0</v>
      </c>
      <c r="BG106" s="195">
        <f t="shared" si="14"/>
        <v>0</v>
      </c>
      <c r="BH106" s="195">
        <f t="shared" si="15"/>
        <v>0</v>
      </c>
      <c r="BI106" s="195">
        <f t="shared" si="16"/>
        <v>0</v>
      </c>
      <c r="BJ106" s="192" t="s">
        <v>74</v>
      </c>
      <c r="BK106" s="195">
        <f t="shared" si="17"/>
        <v>0</v>
      </c>
      <c r="BL106" s="192" t="s">
        <v>135</v>
      </c>
      <c r="BM106" s="192" t="s">
        <v>1043</v>
      </c>
    </row>
    <row r="107" spans="2:65" s="379" customFormat="1" ht="31.5" customHeight="1" x14ac:dyDescent="0.3">
      <c r="B107" s="206"/>
      <c r="C107" s="205" t="s">
        <v>397</v>
      </c>
      <c r="D107" s="205" t="s">
        <v>336</v>
      </c>
      <c r="E107" s="204" t="s">
        <v>1042</v>
      </c>
      <c r="F107" s="384" t="s">
        <v>1041</v>
      </c>
      <c r="G107" s="203" t="s">
        <v>345</v>
      </c>
      <c r="H107" s="202">
        <v>1</v>
      </c>
      <c r="I107" s="383"/>
      <c r="J107" s="383"/>
      <c r="K107" s="384"/>
      <c r="L107" s="189"/>
      <c r="M107" s="388" t="s">
        <v>5</v>
      </c>
      <c r="N107" s="391" t="s">
        <v>37</v>
      </c>
      <c r="O107" s="390">
        <v>0.93600000000000005</v>
      </c>
      <c r="P107" s="390">
        <f t="shared" si="9"/>
        <v>0.93600000000000005</v>
      </c>
      <c r="Q107" s="390">
        <v>5.2399999999999999E-3</v>
      </c>
      <c r="R107" s="390">
        <f t="shared" si="10"/>
        <v>5.2399999999999999E-3</v>
      </c>
      <c r="S107" s="390">
        <v>0</v>
      </c>
      <c r="T107" s="389">
        <f t="shared" si="11"/>
        <v>0</v>
      </c>
      <c r="AR107" s="192" t="s">
        <v>135</v>
      </c>
      <c r="AT107" s="192" t="s">
        <v>336</v>
      </c>
      <c r="AU107" s="192" t="s">
        <v>684</v>
      </c>
      <c r="AY107" s="192" t="s">
        <v>127</v>
      </c>
      <c r="BE107" s="195">
        <f t="shared" si="12"/>
        <v>0</v>
      </c>
      <c r="BF107" s="195">
        <f t="shared" si="13"/>
        <v>0</v>
      </c>
      <c r="BG107" s="195">
        <f t="shared" si="14"/>
        <v>0</v>
      </c>
      <c r="BH107" s="195">
        <f t="shared" si="15"/>
        <v>0</v>
      </c>
      <c r="BI107" s="195">
        <f t="shared" si="16"/>
        <v>0</v>
      </c>
      <c r="BJ107" s="192" t="s">
        <v>74</v>
      </c>
      <c r="BK107" s="195">
        <f t="shared" si="17"/>
        <v>0</v>
      </c>
      <c r="BL107" s="192" t="s">
        <v>135</v>
      </c>
      <c r="BM107" s="192" t="s">
        <v>1040</v>
      </c>
    </row>
    <row r="108" spans="2:65" s="379" customFormat="1" ht="31.5" customHeight="1" x14ac:dyDescent="0.3">
      <c r="B108" s="206"/>
      <c r="C108" s="205" t="s">
        <v>401</v>
      </c>
      <c r="D108" s="205" t="s">
        <v>336</v>
      </c>
      <c r="E108" s="204" t="s">
        <v>1039</v>
      </c>
      <c r="F108" s="384" t="s">
        <v>1038</v>
      </c>
      <c r="G108" s="203" t="s">
        <v>345</v>
      </c>
      <c r="H108" s="202">
        <v>2</v>
      </c>
      <c r="I108" s="383"/>
      <c r="J108" s="383"/>
      <c r="K108" s="384"/>
      <c r="L108" s="189"/>
      <c r="M108" s="388" t="s">
        <v>5</v>
      </c>
      <c r="N108" s="391" t="s">
        <v>37</v>
      </c>
      <c r="O108" s="390">
        <v>1.401</v>
      </c>
      <c r="P108" s="390">
        <f t="shared" si="9"/>
        <v>2.802</v>
      </c>
      <c r="Q108" s="390">
        <v>5.9300000000000004E-3</v>
      </c>
      <c r="R108" s="390">
        <f t="shared" si="10"/>
        <v>1.1860000000000001E-2</v>
      </c>
      <c r="S108" s="390">
        <v>0</v>
      </c>
      <c r="T108" s="389">
        <f t="shared" si="11"/>
        <v>0</v>
      </c>
      <c r="AR108" s="192" t="s">
        <v>135</v>
      </c>
      <c r="AT108" s="192" t="s">
        <v>336</v>
      </c>
      <c r="AU108" s="192" t="s">
        <v>684</v>
      </c>
      <c r="AY108" s="192" t="s">
        <v>127</v>
      </c>
      <c r="BE108" s="195">
        <f t="shared" si="12"/>
        <v>0</v>
      </c>
      <c r="BF108" s="195">
        <f t="shared" si="13"/>
        <v>0</v>
      </c>
      <c r="BG108" s="195">
        <f t="shared" si="14"/>
        <v>0</v>
      </c>
      <c r="BH108" s="195">
        <f t="shared" si="15"/>
        <v>0</v>
      </c>
      <c r="BI108" s="195">
        <f t="shared" si="16"/>
        <v>0</v>
      </c>
      <c r="BJ108" s="192" t="s">
        <v>74</v>
      </c>
      <c r="BK108" s="195">
        <f t="shared" si="17"/>
        <v>0</v>
      </c>
      <c r="BL108" s="192" t="s">
        <v>135</v>
      </c>
      <c r="BM108" s="192" t="s">
        <v>1037</v>
      </c>
    </row>
    <row r="109" spans="2:65" s="379" customFormat="1" ht="31.5" customHeight="1" x14ac:dyDescent="0.3">
      <c r="B109" s="206"/>
      <c r="C109" s="205" t="s">
        <v>409</v>
      </c>
      <c r="D109" s="205" t="s">
        <v>336</v>
      </c>
      <c r="E109" s="204" t="s">
        <v>1036</v>
      </c>
      <c r="F109" s="384" t="s">
        <v>1035</v>
      </c>
      <c r="G109" s="203" t="s">
        <v>345</v>
      </c>
      <c r="H109" s="202">
        <v>1</v>
      </c>
      <c r="I109" s="383"/>
      <c r="J109" s="383"/>
      <c r="K109" s="384"/>
      <c r="L109" s="189"/>
      <c r="M109" s="388" t="s">
        <v>5</v>
      </c>
      <c r="N109" s="391" t="s">
        <v>37</v>
      </c>
      <c r="O109" s="390">
        <v>0.61599999999999999</v>
      </c>
      <c r="P109" s="390">
        <f t="shared" si="9"/>
        <v>0.61599999999999999</v>
      </c>
      <c r="Q109" s="390">
        <v>1.1999999999999999E-3</v>
      </c>
      <c r="R109" s="390">
        <f t="shared" si="10"/>
        <v>1.1999999999999999E-3</v>
      </c>
      <c r="S109" s="390">
        <v>0</v>
      </c>
      <c r="T109" s="389">
        <f t="shared" si="11"/>
        <v>0</v>
      </c>
      <c r="AR109" s="192" t="s">
        <v>135</v>
      </c>
      <c r="AT109" s="192" t="s">
        <v>336</v>
      </c>
      <c r="AU109" s="192" t="s">
        <v>684</v>
      </c>
      <c r="AY109" s="192" t="s">
        <v>127</v>
      </c>
      <c r="BE109" s="195">
        <f t="shared" si="12"/>
        <v>0</v>
      </c>
      <c r="BF109" s="195">
        <f t="shared" si="13"/>
        <v>0</v>
      </c>
      <c r="BG109" s="195">
        <f t="shared" si="14"/>
        <v>0</v>
      </c>
      <c r="BH109" s="195">
        <f t="shared" si="15"/>
        <v>0</v>
      </c>
      <c r="BI109" s="195">
        <f t="shared" si="16"/>
        <v>0</v>
      </c>
      <c r="BJ109" s="192" t="s">
        <v>74</v>
      </c>
      <c r="BK109" s="195">
        <f t="shared" si="17"/>
        <v>0</v>
      </c>
      <c r="BL109" s="192" t="s">
        <v>135</v>
      </c>
      <c r="BM109" s="192" t="s">
        <v>1034</v>
      </c>
    </row>
    <row r="110" spans="2:65" s="379" customFormat="1" ht="31.5" customHeight="1" x14ac:dyDescent="0.3">
      <c r="B110" s="206"/>
      <c r="C110" s="205" t="s">
        <v>417</v>
      </c>
      <c r="D110" s="205" t="s">
        <v>336</v>
      </c>
      <c r="E110" s="204" t="s">
        <v>1033</v>
      </c>
      <c r="F110" s="384" t="s">
        <v>1032</v>
      </c>
      <c r="G110" s="203" t="s">
        <v>345</v>
      </c>
      <c r="H110" s="202">
        <v>2</v>
      </c>
      <c r="I110" s="383"/>
      <c r="J110" s="383"/>
      <c r="K110" s="384"/>
      <c r="L110" s="189"/>
      <c r="M110" s="388" t="s">
        <v>5</v>
      </c>
      <c r="N110" s="391" t="s">
        <v>37</v>
      </c>
      <c r="O110" s="390">
        <v>0.85299999999999998</v>
      </c>
      <c r="P110" s="390">
        <f t="shared" si="9"/>
        <v>1.706</v>
      </c>
      <c r="Q110" s="390">
        <v>9.8999999999999999E-4</v>
      </c>
      <c r="R110" s="390">
        <f t="shared" si="10"/>
        <v>1.98E-3</v>
      </c>
      <c r="S110" s="390">
        <v>0</v>
      </c>
      <c r="T110" s="389">
        <f t="shared" si="11"/>
        <v>0</v>
      </c>
      <c r="AR110" s="192" t="s">
        <v>135</v>
      </c>
      <c r="AT110" s="192" t="s">
        <v>336</v>
      </c>
      <c r="AU110" s="192" t="s">
        <v>684</v>
      </c>
      <c r="AY110" s="192" t="s">
        <v>127</v>
      </c>
      <c r="BE110" s="195">
        <f t="shared" si="12"/>
        <v>0</v>
      </c>
      <c r="BF110" s="195">
        <f t="shared" si="13"/>
        <v>0</v>
      </c>
      <c r="BG110" s="195">
        <f t="shared" si="14"/>
        <v>0</v>
      </c>
      <c r="BH110" s="195">
        <f t="shared" si="15"/>
        <v>0</v>
      </c>
      <c r="BI110" s="195">
        <f t="shared" si="16"/>
        <v>0</v>
      </c>
      <c r="BJ110" s="192" t="s">
        <v>74</v>
      </c>
      <c r="BK110" s="195">
        <f t="shared" si="17"/>
        <v>0</v>
      </c>
      <c r="BL110" s="192" t="s">
        <v>135</v>
      </c>
      <c r="BM110" s="192" t="s">
        <v>1031</v>
      </c>
    </row>
    <row r="111" spans="2:65" s="379" customFormat="1" ht="44.25" customHeight="1" x14ac:dyDescent="0.3">
      <c r="B111" s="206"/>
      <c r="C111" s="205" t="s">
        <v>10</v>
      </c>
      <c r="D111" s="205" t="s">
        <v>336</v>
      </c>
      <c r="E111" s="204" t="s">
        <v>1030</v>
      </c>
      <c r="F111" s="384" t="s">
        <v>1029</v>
      </c>
      <c r="G111" s="203" t="s">
        <v>391</v>
      </c>
      <c r="H111" s="202">
        <v>60</v>
      </c>
      <c r="I111" s="383"/>
      <c r="J111" s="383"/>
      <c r="K111" s="384"/>
      <c r="L111" s="189"/>
      <c r="M111" s="388" t="s">
        <v>5</v>
      </c>
      <c r="N111" s="391" t="s">
        <v>37</v>
      </c>
      <c r="O111" s="390">
        <v>0.11799999999999999</v>
      </c>
      <c r="P111" s="390">
        <f t="shared" si="9"/>
        <v>7.08</v>
      </c>
      <c r="Q111" s="390">
        <v>2.4000000000000001E-4</v>
      </c>
      <c r="R111" s="390">
        <f t="shared" si="10"/>
        <v>1.44E-2</v>
      </c>
      <c r="S111" s="390">
        <v>0</v>
      </c>
      <c r="T111" s="389">
        <f t="shared" si="11"/>
        <v>0</v>
      </c>
      <c r="AR111" s="192" t="s">
        <v>135</v>
      </c>
      <c r="AT111" s="192" t="s">
        <v>336</v>
      </c>
      <c r="AU111" s="192" t="s">
        <v>684</v>
      </c>
      <c r="AY111" s="192" t="s">
        <v>127</v>
      </c>
      <c r="BE111" s="195">
        <f t="shared" si="12"/>
        <v>0</v>
      </c>
      <c r="BF111" s="195">
        <f t="shared" si="13"/>
        <v>0</v>
      </c>
      <c r="BG111" s="195">
        <f t="shared" si="14"/>
        <v>0</v>
      </c>
      <c r="BH111" s="195">
        <f t="shared" si="15"/>
        <v>0</v>
      </c>
      <c r="BI111" s="195">
        <f t="shared" si="16"/>
        <v>0</v>
      </c>
      <c r="BJ111" s="192" t="s">
        <v>74</v>
      </c>
      <c r="BK111" s="195">
        <f t="shared" si="17"/>
        <v>0</v>
      </c>
      <c r="BL111" s="192" t="s">
        <v>135</v>
      </c>
      <c r="BM111" s="192" t="s">
        <v>1028</v>
      </c>
    </row>
    <row r="112" spans="2:65" s="379" customFormat="1" ht="22.5" customHeight="1" x14ac:dyDescent="0.3">
      <c r="B112" s="206"/>
      <c r="C112" s="205" t="s">
        <v>881</v>
      </c>
      <c r="D112" s="205" t="s">
        <v>336</v>
      </c>
      <c r="E112" s="204" t="s">
        <v>1027</v>
      </c>
      <c r="F112" s="384" t="s">
        <v>1026</v>
      </c>
      <c r="G112" s="203" t="s">
        <v>345</v>
      </c>
      <c r="H112" s="202">
        <v>2</v>
      </c>
      <c r="I112" s="383"/>
      <c r="J112" s="383"/>
      <c r="K112" s="384"/>
      <c r="L112" s="189"/>
      <c r="M112" s="388" t="s">
        <v>5</v>
      </c>
      <c r="N112" s="391" t="s">
        <v>37</v>
      </c>
      <c r="O112" s="390">
        <v>0.42499999999999999</v>
      </c>
      <c r="P112" s="390">
        <f t="shared" si="9"/>
        <v>0.85</v>
      </c>
      <c r="Q112" s="390">
        <v>0</v>
      </c>
      <c r="R112" s="390">
        <f t="shared" si="10"/>
        <v>0</v>
      </c>
      <c r="S112" s="390">
        <v>0</v>
      </c>
      <c r="T112" s="389">
        <f t="shared" si="11"/>
        <v>0</v>
      </c>
      <c r="AR112" s="192" t="s">
        <v>135</v>
      </c>
      <c r="AT112" s="192" t="s">
        <v>336</v>
      </c>
      <c r="AU112" s="192" t="s">
        <v>684</v>
      </c>
      <c r="AY112" s="192" t="s">
        <v>127</v>
      </c>
      <c r="BE112" s="195">
        <f t="shared" si="12"/>
        <v>0</v>
      </c>
      <c r="BF112" s="195">
        <f t="shared" si="13"/>
        <v>0</v>
      </c>
      <c r="BG112" s="195">
        <f t="shared" si="14"/>
        <v>0</v>
      </c>
      <c r="BH112" s="195">
        <f t="shared" si="15"/>
        <v>0</v>
      </c>
      <c r="BI112" s="195">
        <f t="shared" si="16"/>
        <v>0</v>
      </c>
      <c r="BJ112" s="192" t="s">
        <v>74</v>
      </c>
      <c r="BK112" s="195">
        <f t="shared" si="17"/>
        <v>0</v>
      </c>
      <c r="BL112" s="192" t="s">
        <v>135</v>
      </c>
      <c r="BM112" s="192" t="s">
        <v>1025</v>
      </c>
    </row>
    <row r="113" spans="2:65" s="379" customFormat="1" ht="22.5" customHeight="1" x14ac:dyDescent="0.3">
      <c r="B113" s="206"/>
      <c r="C113" s="205" t="s">
        <v>877</v>
      </c>
      <c r="D113" s="205" t="s">
        <v>336</v>
      </c>
      <c r="E113" s="204" t="s">
        <v>1024</v>
      </c>
      <c r="F113" s="384" t="s">
        <v>1023</v>
      </c>
      <c r="G113" s="203" t="s">
        <v>345</v>
      </c>
      <c r="H113" s="202">
        <v>2</v>
      </c>
      <c r="I113" s="383"/>
      <c r="J113" s="383"/>
      <c r="K113" s="384"/>
      <c r="L113" s="189"/>
      <c r="M113" s="388" t="s">
        <v>5</v>
      </c>
      <c r="N113" s="391" t="s">
        <v>37</v>
      </c>
      <c r="O113" s="390">
        <v>0.55900000000000005</v>
      </c>
      <c r="P113" s="390">
        <f t="shared" si="9"/>
        <v>1.1180000000000001</v>
      </c>
      <c r="Q113" s="390">
        <v>0</v>
      </c>
      <c r="R113" s="390">
        <f t="shared" si="10"/>
        <v>0</v>
      </c>
      <c r="S113" s="390">
        <v>0</v>
      </c>
      <c r="T113" s="389">
        <f t="shared" si="11"/>
        <v>0</v>
      </c>
      <c r="AR113" s="192" t="s">
        <v>135</v>
      </c>
      <c r="AT113" s="192" t="s">
        <v>336</v>
      </c>
      <c r="AU113" s="192" t="s">
        <v>684</v>
      </c>
      <c r="AY113" s="192" t="s">
        <v>127</v>
      </c>
      <c r="BE113" s="195">
        <f t="shared" si="12"/>
        <v>0</v>
      </c>
      <c r="BF113" s="195">
        <f t="shared" si="13"/>
        <v>0</v>
      </c>
      <c r="BG113" s="195">
        <f t="shared" si="14"/>
        <v>0</v>
      </c>
      <c r="BH113" s="195">
        <f t="shared" si="15"/>
        <v>0</v>
      </c>
      <c r="BI113" s="195">
        <f t="shared" si="16"/>
        <v>0</v>
      </c>
      <c r="BJ113" s="192" t="s">
        <v>74</v>
      </c>
      <c r="BK113" s="195">
        <f t="shared" si="17"/>
        <v>0</v>
      </c>
      <c r="BL113" s="192" t="s">
        <v>135</v>
      </c>
      <c r="BM113" s="192" t="s">
        <v>1022</v>
      </c>
    </row>
    <row r="114" spans="2:65" s="379" customFormat="1" ht="22.5" customHeight="1" x14ac:dyDescent="0.3">
      <c r="B114" s="206"/>
      <c r="C114" s="205" t="s">
        <v>873</v>
      </c>
      <c r="D114" s="205" t="s">
        <v>336</v>
      </c>
      <c r="E114" s="204" t="s">
        <v>1021</v>
      </c>
      <c r="F114" s="384" t="s">
        <v>1020</v>
      </c>
      <c r="G114" s="203" t="s">
        <v>345</v>
      </c>
      <c r="H114" s="202">
        <v>2</v>
      </c>
      <c r="I114" s="383"/>
      <c r="J114" s="383"/>
      <c r="K114" s="384"/>
      <c r="L114" s="189"/>
      <c r="M114" s="388" t="s">
        <v>5</v>
      </c>
      <c r="N114" s="391" t="s">
        <v>37</v>
      </c>
      <c r="O114" s="390">
        <v>8.3000000000000004E-2</v>
      </c>
      <c r="P114" s="390">
        <f t="shared" si="9"/>
        <v>0.16600000000000001</v>
      </c>
      <c r="Q114" s="390">
        <v>2.2000000000000001E-4</v>
      </c>
      <c r="R114" s="390">
        <f t="shared" si="10"/>
        <v>4.4000000000000002E-4</v>
      </c>
      <c r="S114" s="390">
        <v>0</v>
      </c>
      <c r="T114" s="389">
        <f t="shared" si="11"/>
        <v>0</v>
      </c>
      <c r="AR114" s="192" t="s">
        <v>135</v>
      </c>
      <c r="AT114" s="192" t="s">
        <v>336</v>
      </c>
      <c r="AU114" s="192" t="s">
        <v>684</v>
      </c>
      <c r="AY114" s="192" t="s">
        <v>127</v>
      </c>
      <c r="BE114" s="195">
        <f t="shared" si="12"/>
        <v>0</v>
      </c>
      <c r="BF114" s="195">
        <f t="shared" si="13"/>
        <v>0</v>
      </c>
      <c r="BG114" s="195">
        <f t="shared" si="14"/>
        <v>0</v>
      </c>
      <c r="BH114" s="195">
        <f t="shared" si="15"/>
        <v>0</v>
      </c>
      <c r="BI114" s="195">
        <f t="shared" si="16"/>
        <v>0</v>
      </c>
      <c r="BJ114" s="192" t="s">
        <v>74</v>
      </c>
      <c r="BK114" s="195">
        <f t="shared" si="17"/>
        <v>0</v>
      </c>
      <c r="BL114" s="192" t="s">
        <v>135</v>
      </c>
      <c r="BM114" s="192" t="s">
        <v>1019</v>
      </c>
    </row>
    <row r="115" spans="2:65" s="379" customFormat="1" ht="22.5" customHeight="1" x14ac:dyDescent="0.3">
      <c r="B115" s="206"/>
      <c r="C115" s="205" t="s">
        <v>869</v>
      </c>
      <c r="D115" s="205" t="s">
        <v>336</v>
      </c>
      <c r="E115" s="204" t="s">
        <v>1018</v>
      </c>
      <c r="F115" s="384" t="s">
        <v>1017</v>
      </c>
      <c r="G115" s="203" t="s">
        <v>345</v>
      </c>
      <c r="H115" s="202">
        <v>1</v>
      </c>
      <c r="I115" s="383"/>
      <c r="J115" s="383"/>
      <c r="K115" s="384"/>
      <c r="L115" s="189"/>
      <c r="M115" s="388" t="s">
        <v>5</v>
      </c>
      <c r="N115" s="391" t="s">
        <v>37</v>
      </c>
      <c r="O115" s="390">
        <v>0.22700000000000001</v>
      </c>
      <c r="P115" s="390">
        <f t="shared" si="9"/>
        <v>0.22700000000000001</v>
      </c>
      <c r="Q115" s="390">
        <v>2.4000000000000001E-4</v>
      </c>
      <c r="R115" s="390">
        <f t="shared" si="10"/>
        <v>2.4000000000000001E-4</v>
      </c>
      <c r="S115" s="390">
        <v>0</v>
      </c>
      <c r="T115" s="389">
        <f t="shared" si="11"/>
        <v>0</v>
      </c>
      <c r="AR115" s="192" t="s">
        <v>135</v>
      </c>
      <c r="AT115" s="192" t="s">
        <v>336</v>
      </c>
      <c r="AU115" s="192" t="s">
        <v>684</v>
      </c>
      <c r="AY115" s="192" t="s">
        <v>127</v>
      </c>
      <c r="BE115" s="195">
        <f t="shared" si="12"/>
        <v>0</v>
      </c>
      <c r="BF115" s="195">
        <f t="shared" si="13"/>
        <v>0</v>
      </c>
      <c r="BG115" s="195">
        <f t="shared" si="14"/>
        <v>0</v>
      </c>
      <c r="BH115" s="195">
        <f t="shared" si="15"/>
        <v>0</v>
      </c>
      <c r="BI115" s="195">
        <f t="shared" si="16"/>
        <v>0</v>
      </c>
      <c r="BJ115" s="192" t="s">
        <v>74</v>
      </c>
      <c r="BK115" s="195">
        <f t="shared" si="17"/>
        <v>0</v>
      </c>
      <c r="BL115" s="192" t="s">
        <v>135</v>
      </c>
      <c r="BM115" s="192" t="s">
        <v>1016</v>
      </c>
    </row>
    <row r="116" spans="2:65" s="379" customFormat="1" ht="31.5" customHeight="1" x14ac:dyDescent="0.3">
      <c r="B116" s="206"/>
      <c r="C116" s="205" t="s">
        <v>477</v>
      </c>
      <c r="D116" s="205" t="s">
        <v>336</v>
      </c>
      <c r="E116" s="204" t="s">
        <v>1015</v>
      </c>
      <c r="F116" s="384" t="s">
        <v>1014</v>
      </c>
      <c r="G116" s="203" t="s">
        <v>345</v>
      </c>
      <c r="H116" s="202">
        <v>1</v>
      </c>
      <c r="I116" s="383"/>
      <c r="J116" s="383"/>
      <c r="K116" s="384"/>
      <c r="L116" s="189"/>
      <c r="M116" s="388" t="s">
        <v>5</v>
      </c>
      <c r="N116" s="391" t="s">
        <v>37</v>
      </c>
      <c r="O116" s="390">
        <v>0.16</v>
      </c>
      <c r="P116" s="390">
        <f t="shared" si="9"/>
        <v>0.16</v>
      </c>
      <c r="Q116" s="390">
        <v>2.3000000000000001E-4</v>
      </c>
      <c r="R116" s="390">
        <f t="shared" si="10"/>
        <v>2.3000000000000001E-4</v>
      </c>
      <c r="S116" s="390">
        <v>0</v>
      </c>
      <c r="T116" s="389">
        <f t="shared" si="11"/>
        <v>0</v>
      </c>
      <c r="AR116" s="192" t="s">
        <v>135</v>
      </c>
      <c r="AT116" s="192" t="s">
        <v>336</v>
      </c>
      <c r="AU116" s="192" t="s">
        <v>684</v>
      </c>
      <c r="AY116" s="192" t="s">
        <v>127</v>
      </c>
      <c r="BE116" s="195">
        <f t="shared" si="12"/>
        <v>0</v>
      </c>
      <c r="BF116" s="195">
        <f t="shared" si="13"/>
        <v>0</v>
      </c>
      <c r="BG116" s="195">
        <f t="shared" si="14"/>
        <v>0</v>
      </c>
      <c r="BH116" s="195">
        <f t="shared" si="15"/>
        <v>0</v>
      </c>
      <c r="BI116" s="195">
        <f t="shared" si="16"/>
        <v>0</v>
      </c>
      <c r="BJ116" s="192" t="s">
        <v>74</v>
      </c>
      <c r="BK116" s="195">
        <f t="shared" si="17"/>
        <v>0</v>
      </c>
      <c r="BL116" s="192" t="s">
        <v>135</v>
      </c>
      <c r="BM116" s="192" t="s">
        <v>1013</v>
      </c>
    </row>
    <row r="117" spans="2:65" s="379" customFormat="1" ht="31.5" customHeight="1" x14ac:dyDescent="0.3">
      <c r="B117" s="206"/>
      <c r="C117" s="205" t="s">
        <v>455</v>
      </c>
      <c r="D117" s="205" t="s">
        <v>336</v>
      </c>
      <c r="E117" s="204" t="s">
        <v>1011</v>
      </c>
      <c r="F117" s="384" t="s">
        <v>1010</v>
      </c>
      <c r="G117" s="203" t="s">
        <v>345</v>
      </c>
      <c r="H117" s="202">
        <v>4</v>
      </c>
      <c r="I117" s="383"/>
      <c r="J117" s="383"/>
      <c r="K117" s="384"/>
      <c r="L117" s="189"/>
      <c r="M117" s="388" t="s">
        <v>5</v>
      </c>
      <c r="N117" s="391" t="s">
        <v>37</v>
      </c>
      <c r="O117" s="390">
        <v>0.22</v>
      </c>
      <c r="P117" s="390">
        <f t="shared" si="9"/>
        <v>0.88</v>
      </c>
      <c r="Q117" s="390">
        <v>5.5000000000000003E-4</v>
      </c>
      <c r="R117" s="390">
        <f t="shared" si="10"/>
        <v>2.2000000000000001E-3</v>
      </c>
      <c r="S117" s="390">
        <v>0</v>
      </c>
      <c r="T117" s="389">
        <f t="shared" si="11"/>
        <v>0</v>
      </c>
      <c r="AR117" s="192" t="s">
        <v>135</v>
      </c>
      <c r="AT117" s="192" t="s">
        <v>336</v>
      </c>
      <c r="AU117" s="192" t="s">
        <v>684</v>
      </c>
      <c r="AY117" s="192" t="s">
        <v>127</v>
      </c>
      <c r="BE117" s="195">
        <f t="shared" si="12"/>
        <v>0</v>
      </c>
      <c r="BF117" s="195">
        <f t="shared" si="13"/>
        <v>0</v>
      </c>
      <c r="BG117" s="195">
        <f t="shared" si="14"/>
        <v>0</v>
      </c>
      <c r="BH117" s="195">
        <f t="shared" si="15"/>
        <v>0</v>
      </c>
      <c r="BI117" s="195">
        <f t="shared" si="16"/>
        <v>0</v>
      </c>
      <c r="BJ117" s="192" t="s">
        <v>74</v>
      </c>
      <c r="BK117" s="195">
        <f t="shared" si="17"/>
        <v>0</v>
      </c>
      <c r="BL117" s="192" t="s">
        <v>135</v>
      </c>
      <c r="BM117" s="192" t="s">
        <v>1009</v>
      </c>
    </row>
    <row r="118" spans="2:65" s="379" customFormat="1" ht="31.5" customHeight="1" x14ac:dyDescent="0.3">
      <c r="B118" s="206"/>
      <c r="C118" s="205" t="s">
        <v>459</v>
      </c>
      <c r="D118" s="205" t="s">
        <v>336</v>
      </c>
      <c r="E118" s="204" t="s">
        <v>1008</v>
      </c>
      <c r="F118" s="384" t="s">
        <v>1007</v>
      </c>
      <c r="G118" s="203" t="s">
        <v>345</v>
      </c>
      <c r="H118" s="202">
        <v>4</v>
      </c>
      <c r="I118" s="383"/>
      <c r="J118" s="383"/>
      <c r="K118" s="384"/>
      <c r="L118" s="189"/>
      <c r="M118" s="388" t="s">
        <v>5</v>
      </c>
      <c r="N118" s="391" t="s">
        <v>37</v>
      </c>
      <c r="O118" s="390">
        <v>0.34</v>
      </c>
      <c r="P118" s="390">
        <f t="shared" si="9"/>
        <v>1.36</v>
      </c>
      <c r="Q118" s="390">
        <v>1.1900000000000001E-3</v>
      </c>
      <c r="R118" s="390">
        <f t="shared" si="10"/>
        <v>4.7600000000000003E-3</v>
      </c>
      <c r="S118" s="390">
        <v>0</v>
      </c>
      <c r="T118" s="389">
        <f t="shared" si="11"/>
        <v>0</v>
      </c>
      <c r="AR118" s="192" t="s">
        <v>135</v>
      </c>
      <c r="AT118" s="192" t="s">
        <v>336</v>
      </c>
      <c r="AU118" s="192" t="s">
        <v>684</v>
      </c>
      <c r="AY118" s="192" t="s">
        <v>127</v>
      </c>
      <c r="BE118" s="195">
        <f t="shared" si="12"/>
        <v>0</v>
      </c>
      <c r="BF118" s="195">
        <f t="shared" si="13"/>
        <v>0</v>
      </c>
      <c r="BG118" s="195">
        <f t="shared" si="14"/>
        <v>0</v>
      </c>
      <c r="BH118" s="195">
        <f t="shared" si="15"/>
        <v>0</v>
      </c>
      <c r="BI118" s="195">
        <f t="shared" si="16"/>
        <v>0</v>
      </c>
      <c r="BJ118" s="192" t="s">
        <v>74</v>
      </c>
      <c r="BK118" s="195">
        <f t="shared" si="17"/>
        <v>0</v>
      </c>
      <c r="BL118" s="192" t="s">
        <v>135</v>
      </c>
      <c r="BM118" s="192" t="s">
        <v>1006</v>
      </c>
    </row>
    <row r="119" spans="2:65" s="379" customFormat="1" ht="22.5" customHeight="1" x14ac:dyDescent="0.3">
      <c r="B119" s="206"/>
      <c r="C119" s="205" t="s">
        <v>463</v>
      </c>
      <c r="D119" s="205" t="s">
        <v>336</v>
      </c>
      <c r="E119" s="204" t="s">
        <v>1005</v>
      </c>
      <c r="F119" s="384" t="s">
        <v>1004</v>
      </c>
      <c r="G119" s="203" t="s">
        <v>345</v>
      </c>
      <c r="H119" s="202">
        <v>1</v>
      </c>
      <c r="I119" s="383"/>
      <c r="J119" s="383"/>
      <c r="K119" s="384"/>
      <c r="L119" s="189"/>
      <c r="M119" s="388" t="s">
        <v>5</v>
      </c>
      <c r="N119" s="391" t="s">
        <v>37</v>
      </c>
      <c r="O119" s="390">
        <v>0.22</v>
      </c>
      <c r="P119" s="390">
        <f t="shared" si="9"/>
        <v>0.22</v>
      </c>
      <c r="Q119" s="390">
        <v>2.4000000000000001E-4</v>
      </c>
      <c r="R119" s="390">
        <f t="shared" si="10"/>
        <v>2.4000000000000001E-4</v>
      </c>
      <c r="S119" s="390">
        <v>0</v>
      </c>
      <c r="T119" s="389">
        <f t="shared" si="11"/>
        <v>0</v>
      </c>
      <c r="AR119" s="192" t="s">
        <v>135</v>
      </c>
      <c r="AT119" s="192" t="s">
        <v>336</v>
      </c>
      <c r="AU119" s="192" t="s">
        <v>684</v>
      </c>
      <c r="AY119" s="192" t="s">
        <v>127</v>
      </c>
      <c r="BE119" s="195">
        <f t="shared" si="12"/>
        <v>0</v>
      </c>
      <c r="BF119" s="195">
        <f t="shared" si="13"/>
        <v>0</v>
      </c>
      <c r="BG119" s="195">
        <f t="shared" si="14"/>
        <v>0</v>
      </c>
      <c r="BH119" s="195">
        <f t="shared" si="15"/>
        <v>0</v>
      </c>
      <c r="BI119" s="195">
        <f t="shared" si="16"/>
        <v>0</v>
      </c>
      <c r="BJ119" s="192" t="s">
        <v>74</v>
      </c>
      <c r="BK119" s="195">
        <f t="shared" si="17"/>
        <v>0</v>
      </c>
      <c r="BL119" s="192" t="s">
        <v>135</v>
      </c>
      <c r="BM119" s="192" t="s">
        <v>1003</v>
      </c>
    </row>
    <row r="120" spans="2:65" s="379" customFormat="1" ht="31.5" customHeight="1" x14ac:dyDescent="0.3">
      <c r="B120" s="206"/>
      <c r="C120" s="205" t="s">
        <v>467</v>
      </c>
      <c r="D120" s="205" t="s">
        <v>336</v>
      </c>
      <c r="E120" s="204" t="s">
        <v>1446</v>
      </c>
      <c r="F120" s="384" t="s">
        <v>1445</v>
      </c>
      <c r="G120" s="203" t="s">
        <v>345</v>
      </c>
      <c r="H120" s="202">
        <v>1</v>
      </c>
      <c r="I120" s="383"/>
      <c r="J120" s="383"/>
      <c r="K120" s="384"/>
      <c r="L120" s="189"/>
      <c r="M120" s="388" t="s">
        <v>5</v>
      </c>
      <c r="N120" s="391" t="s">
        <v>37</v>
      </c>
      <c r="O120" s="390">
        <v>0.39300000000000002</v>
      </c>
      <c r="P120" s="390">
        <f t="shared" si="9"/>
        <v>0.39300000000000002</v>
      </c>
      <c r="Q120" s="390">
        <v>1.4400000000000001E-3</v>
      </c>
      <c r="R120" s="390">
        <f t="shared" si="10"/>
        <v>1.4400000000000001E-3</v>
      </c>
      <c r="S120" s="390">
        <v>0</v>
      </c>
      <c r="T120" s="389">
        <f t="shared" si="11"/>
        <v>0</v>
      </c>
      <c r="AR120" s="192" t="s">
        <v>135</v>
      </c>
      <c r="AT120" s="192" t="s">
        <v>336</v>
      </c>
      <c r="AU120" s="192" t="s">
        <v>684</v>
      </c>
      <c r="AY120" s="192" t="s">
        <v>127</v>
      </c>
      <c r="BE120" s="195">
        <f t="shared" si="12"/>
        <v>0</v>
      </c>
      <c r="BF120" s="195">
        <f t="shared" si="13"/>
        <v>0</v>
      </c>
      <c r="BG120" s="195">
        <f t="shared" si="14"/>
        <v>0</v>
      </c>
      <c r="BH120" s="195">
        <f t="shared" si="15"/>
        <v>0</v>
      </c>
      <c r="BI120" s="195">
        <f t="shared" si="16"/>
        <v>0</v>
      </c>
      <c r="BJ120" s="192" t="s">
        <v>74</v>
      </c>
      <c r="BK120" s="195">
        <f t="shared" si="17"/>
        <v>0</v>
      </c>
      <c r="BL120" s="192" t="s">
        <v>135</v>
      </c>
      <c r="BM120" s="192" t="s">
        <v>1444</v>
      </c>
    </row>
    <row r="121" spans="2:65" s="379" customFormat="1" ht="31.5" customHeight="1" x14ac:dyDescent="0.3">
      <c r="B121" s="206"/>
      <c r="C121" s="205" t="s">
        <v>485</v>
      </c>
      <c r="D121" s="205" t="s">
        <v>336</v>
      </c>
      <c r="E121" s="204" t="s">
        <v>1443</v>
      </c>
      <c r="F121" s="384" t="s">
        <v>1442</v>
      </c>
      <c r="G121" s="203" t="s">
        <v>345</v>
      </c>
      <c r="H121" s="202">
        <v>1</v>
      </c>
      <c r="I121" s="383"/>
      <c r="J121" s="383"/>
      <c r="K121" s="384"/>
      <c r="L121" s="189"/>
      <c r="M121" s="388" t="s">
        <v>5</v>
      </c>
      <c r="N121" s="391" t="s">
        <v>37</v>
      </c>
      <c r="O121" s="390">
        <v>0.46</v>
      </c>
      <c r="P121" s="390">
        <f t="shared" si="9"/>
        <v>0.46</v>
      </c>
      <c r="Q121" s="390">
        <v>4.8500000000000001E-3</v>
      </c>
      <c r="R121" s="390">
        <f t="shared" si="10"/>
        <v>4.8500000000000001E-3</v>
      </c>
      <c r="S121" s="390">
        <v>0</v>
      </c>
      <c r="T121" s="389">
        <f t="shared" si="11"/>
        <v>0</v>
      </c>
      <c r="AR121" s="192" t="s">
        <v>135</v>
      </c>
      <c r="AT121" s="192" t="s">
        <v>336</v>
      </c>
      <c r="AU121" s="192" t="s">
        <v>684</v>
      </c>
      <c r="AY121" s="192" t="s">
        <v>127</v>
      </c>
      <c r="BE121" s="195">
        <f t="shared" si="12"/>
        <v>0</v>
      </c>
      <c r="BF121" s="195">
        <f t="shared" si="13"/>
        <v>0</v>
      </c>
      <c r="BG121" s="195">
        <f t="shared" si="14"/>
        <v>0</v>
      </c>
      <c r="BH121" s="195">
        <f t="shared" si="15"/>
        <v>0</v>
      </c>
      <c r="BI121" s="195">
        <f t="shared" si="16"/>
        <v>0</v>
      </c>
      <c r="BJ121" s="192" t="s">
        <v>74</v>
      </c>
      <c r="BK121" s="195">
        <f t="shared" si="17"/>
        <v>0</v>
      </c>
      <c r="BL121" s="192" t="s">
        <v>135</v>
      </c>
      <c r="BM121" s="192" t="s">
        <v>1002</v>
      </c>
    </row>
    <row r="122" spans="2:65" s="379" customFormat="1" ht="22.5" customHeight="1" x14ac:dyDescent="0.3">
      <c r="B122" s="206"/>
      <c r="C122" s="205" t="s">
        <v>134</v>
      </c>
      <c r="D122" s="205" t="s">
        <v>336</v>
      </c>
      <c r="E122" s="204" t="s">
        <v>1001</v>
      </c>
      <c r="F122" s="384" t="s">
        <v>1000</v>
      </c>
      <c r="G122" s="203" t="s">
        <v>391</v>
      </c>
      <c r="H122" s="202">
        <v>60</v>
      </c>
      <c r="I122" s="383"/>
      <c r="J122" s="383"/>
      <c r="K122" s="384"/>
      <c r="L122" s="189"/>
      <c r="M122" s="388" t="s">
        <v>5</v>
      </c>
      <c r="N122" s="391" t="s">
        <v>37</v>
      </c>
      <c r="O122" s="390">
        <v>6.7000000000000004E-2</v>
      </c>
      <c r="P122" s="390">
        <f t="shared" si="9"/>
        <v>4.0200000000000005</v>
      </c>
      <c r="Q122" s="390">
        <v>1.9000000000000001E-4</v>
      </c>
      <c r="R122" s="390">
        <f t="shared" si="10"/>
        <v>1.14E-2</v>
      </c>
      <c r="S122" s="390">
        <v>0</v>
      </c>
      <c r="T122" s="389">
        <f t="shared" si="11"/>
        <v>0</v>
      </c>
      <c r="AR122" s="192" t="s">
        <v>135</v>
      </c>
      <c r="AT122" s="192" t="s">
        <v>336</v>
      </c>
      <c r="AU122" s="192" t="s">
        <v>684</v>
      </c>
      <c r="AY122" s="192" t="s">
        <v>127</v>
      </c>
      <c r="BE122" s="195">
        <f t="shared" si="12"/>
        <v>0</v>
      </c>
      <c r="BF122" s="195">
        <f t="shared" si="13"/>
        <v>0</v>
      </c>
      <c r="BG122" s="195">
        <f t="shared" si="14"/>
        <v>0</v>
      </c>
      <c r="BH122" s="195">
        <f t="shared" si="15"/>
        <v>0</v>
      </c>
      <c r="BI122" s="195">
        <f t="shared" si="16"/>
        <v>0</v>
      </c>
      <c r="BJ122" s="192" t="s">
        <v>74</v>
      </c>
      <c r="BK122" s="195">
        <f t="shared" si="17"/>
        <v>0</v>
      </c>
      <c r="BL122" s="192" t="s">
        <v>135</v>
      </c>
      <c r="BM122" s="192" t="s">
        <v>999</v>
      </c>
    </row>
    <row r="123" spans="2:65" s="379" customFormat="1" ht="22.5" customHeight="1" x14ac:dyDescent="0.3">
      <c r="B123" s="206"/>
      <c r="C123" s="205" t="s">
        <v>489</v>
      </c>
      <c r="D123" s="205" t="s">
        <v>336</v>
      </c>
      <c r="E123" s="204" t="s">
        <v>998</v>
      </c>
      <c r="F123" s="384" t="s">
        <v>997</v>
      </c>
      <c r="G123" s="203" t="s">
        <v>391</v>
      </c>
      <c r="H123" s="202">
        <v>200</v>
      </c>
      <c r="I123" s="383"/>
      <c r="J123" s="383"/>
      <c r="K123" s="384"/>
      <c r="L123" s="189"/>
      <c r="M123" s="388" t="s">
        <v>5</v>
      </c>
      <c r="N123" s="391" t="s">
        <v>37</v>
      </c>
      <c r="O123" s="390">
        <v>8.2000000000000003E-2</v>
      </c>
      <c r="P123" s="390">
        <f t="shared" si="9"/>
        <v>16.400000000000002</v>
      </c>
      <c r="Q123" s="390">
        <v>1.0000000000000001E-5</v>
      </c>
      <c r="R123" s="390">
        <f t="shared" si="10"/>
        <v>2E-3</v>
      </c>
      <c r="S123" s="390">
        <v>0</v>
      </c>
      <c r="T123" s="389">
        <f t="shared" si="11"/>
        <v>0</v>
      </c>
      <c r="AR123" s="192" t="s">
        <v>74</v>
      </c>
      <c r="AT123" s="192" t="s">
        <v>336</v>
      </c>
      <c r="AU123" s="192" t="s">
        <v>684</v>
      </c>
      <c r="AY123" s="192" t="s">
        <v>127</v>
      </c>
      <c r="BE123" s="195">
        <f t="shared" si="12"/>
        <v>0</v>
      </c>
      <c r="BF123" s="195">
        <f t="shared" si="13"/>
        <v>0</v>
      </c>
      <c r="BG123" s="195">
        <f t="shared" si="14"/>
        <v>0</v>
      </c>
      <c r="BH123" s="195">
        <f t="shared" si="15"/>
        <v>0</v>
      </c>
      <c r="BI123" s="195">
        <f t="shared" si="16"/>
        <v>0</v>
      </c>
      <c r="BJ123" s="192" t="s">
        <v>74</v>
      </c>
      <c r="BK123" s="195">
        <f t="shared" si="17"/>
        <v>0</v>
      </c>
      <c r="BL123" s="192" t="s">
        <v>74</v>
      </c>
      <c r="BM123" s="192" t="s">
        <v>996</v>
      </c>
    </row>
    <row r="124" spans="2:65" s="379" customFormat="1" ht="31.5" customHeight="1" x14ac:dyDescent="0.3">
      <c r="B124" s="206"/>
      <c r="C124" s="466" t="s">
        <v>493</v>
      </c>
      <c r="D124" s="466" t="s">
        <v>130</v>
      </c>
      <c r="E124" s="465" t="s">
        <v>995</v>
      </c>
      <c r="F124" s="461" t="s">
        <v>994</v>
      </c>
      <c r="G124" s="464" t="s">
        <v>345</v>
      </c>
      <c r="H124" s="463">
        <v>1</v>
      </c>
      <c r="I124" s="462"/>
      <c r="J124" s="462"/>
      <c r="K124" s="461"/>
      <c r="L124" s="460"/>
      <c r="M124" s="459" t="s">
        <v>5</v>
      </c>
      <c r="N124" s="458" t="s">
        <v>37</v>
      </c>
      <c r="O124" s="390">
        <v>0</v>
      </c>
      <c r="P124" s="390">
        <f t="shared" si="9"/>
        <v>0</v>
      </c>
      <c r="Q124" s="390">
        <v>0</v>
      </c>
      <c r="R124" s="390">
        <f t="shared" si="10"/>
        <v>0</v>
      </c>
      <c r="S124" s="390">
        <v>0</v>
      </c>
      <c r="T124" s="389">
        <f t="shared" si="11"/>
        <v>0</v>
      </c>
      <c r="AR124" s="192" t="s">
        <v>134</v>
      </c>
      <c r="AT124" s="192" t="s">
        <v>130</v>
      </c>
      <c r="AU124" s="192" t="s">
        <v>684</v>
      </c>
      <c r="AY124" s="192" t="s">
        <v>127</v>
      </c>
      <c r="BE124" s="195">
        <f t="shared" si="12"/>
        <v>0</v>
      </c>
      <c r="BF124" s="195">
        <f t="shared" si="13"/>
        <v>0</v>
      </c>
      <c r="BG124" s="195">
        <f t="shared" si="14"/>
        <v>0</v>
      </c>
      <c r="BH124" s="195">
        <f t="shared" si="15"/>
        <v>0</v>
      </c>
      <c r="BI124" s="195">
        <f t="shared" si="16"/>
        <v>0</v>
      </c>
      <c r="BJ124" s="192" t="s">
        <v>74</v>
      </c>
      <c r="BK124" s="195">
        <f t="shared" si="17"/>
        <v>0</v>
      </c>
      <c r="BL124" s="192" t="s">
        <v>135</v>
      </c>
      <c r="BM124" s="192" t="s">
        <v>993</v>
      </c>
    </row>
    <row r="125" spans="2:65" s="379" customFormat="1" ht="31.5" customHeight="1" x14ac:dyDescent="0.3">
      <c r="B125" s="206"/>
      <c r="C125" s="466" t="s">
        <v>824</v>
      </c>
      <c r="D125" s="466" t="s">
        <v>130</v>
      </c>
      <c r="E125" s="465" t="s">
        <v>992</v>
      </c>
      <c r="F125" s="461" t="s">
        <v>991</v>
      </c>
      <c r="G125" s="464" t="s">
        <v>345</v>
      </c>
      <c r="H125" s="463">
        <v>1</v>
      </c>
      <c r="I125" s="462"/>
      <c r="J125" s="462"/>
      <c r="K125" s="461"/>
      <c r="L125" s="460"/>
      <c r="M125" s="459" t="s">
        <v>5</v>
      </c>
      <c r="N125" s="458" t="s">
        <v>37</v>
      </c>
      <c r="O125" s="390">
        <v>0</v>
      </c>
      <c r="P125" s="390">
        <f t="shared" si="9"/>
        <v>0</v>
      </c>
      <c r="Q125" s="390">
        <v>0</v>
      </c>
      <c r="R125" s="390">
        <f t="shared" si="10"/>
        <v>0</v>
      </c>
      <c r="S125" s="390">
        <v>0</v>
      </c>
      <c r="T125" s="389">
        <f t="shared" si="11"/>
        <v>0</v>
      </c>
      <c r="AR125" s="192" t="s">
        <v>134</v>
      </c>
      <c r="AT125" s="192" t="s">
        <v>130</v>
      </c>
      <c r="AU125" s="192" t="s">
        <v>684</v>
      </c>
      <c r="AY125" s="192" t="s">
        <v>127</v>
      </c>
      <c r="BE125" s="195">
        <f t="shared" si="12"/>
        <v>0</v>
      </c>
      <c r="BF125" s="195">
        <f t="shared" si="13"/>
        <v>0</v>
      </c>
      <c r="BG125" s="195">
        <f t="shared" si="14"/>
        <v>0</v>
      </c>
      <c r="BH125" s="195">
        <f t="shared" si="15"/>
        <v>0</v>
      </c>
      <c r="BI125" s="195">
        <f t="shared" si="16"/>
        <v>0</v>
      </c>
      <c r="BJ125" s="192" t="s">
        <v>74</v>
      </c>
      <c r="BK125" s="195">
        <f t="shared" si="17"/>
        <v>0</v>
      </c>
      <c r="BL125" s="192" t="s">
        <v>135</v>
      </c>
      <c r="BM125" s="192" t="s">
        <v>990</v>
      </c>
    </row>
    <row r="126" spans="2:65" s="379" customFormat="1" ht="31.5" customHeight="1" x14ac:dyDescent="0.3">
      <c r="B126" s="206"/>
      <c r="C126" s="205" t="s">
        <v>820</v>
      </c>
      <c r="D126" s="205" t="s">
        <v>336</v>
      </c>
      <c r="E126" s="204" t="s">
        <v>989</v>
      </c>
      <c r="F126" s="384" t="s">
        <v>988</v>
      </c>
      <c r="G126" s="203" t="s">
        <v>345</v>
      </c>
      <c r="H126" s="202">
        <v>2</v>
      </c>
      <c r="I126" s="383"/>
      <c r="J126" s="383"/>
      <c r="K126" s="384"/>
      <c r="L126" s="189"/>
      <c r="M126" s="388" t="s">
        <v>5</v>
      </c>
      <c r="N126" s="391" t="s">
        <v>37</v>
      </c>
      <c r="O126" s="390">
        <v>0.38100000000000001</v>
      </c>
      <c r="P126" s="390">
        <f t="shared" si="9"/>
        <v>0.76200000000000001</v>
      </c>
      <c r="Q126" s="390">
        <v>5.6999999999999998E-4</v>
      </c>
      <c r="R126" s="390">
        <f t="shared" si="10"/>
        <v>1.14E-3</v>
      </c>
      <c r="S126" s="390">
        <v>0</v>
      </c>
      <c r="T126" s="389">
        <f t="shared" si="11"/>
        <v>0</v>
      </c>
      <c r="AR126" s="192" t="s">
        <v>135</v>
      </c>
      <c r="AT126" s="192" t="s">
        <v>336</v>
      </c>
      <c r="AU126" s="192" t="s">
        <v>684</v>
      </c>
      <c r="AY126" s="192" t="s">
        <v>127</v>
      </c>
      <c r="BE126" s="195">
        <f t="shared" si="12"/>
        <v>0</v>
      </c>
      <c r="BF126" s="195">
        <f t="shared" si="13"/>
        <v>0</v>
      </c>
      <c r="BG126" s="195">
        <f t="shared" si="14"/>
        <v>0</v>
      </c>
      <c r="BH126" s="195">
        <f t="shared" si="15"/>
        <v>0</v>
      </c>
      <c r="BI126" s="195">
        <f t="shared" si="16"/>
        <v>0</v>
      </c>
      <c r="BJ126" s="192" t="s">
        <v>74</v>
      </c>
      <c r="BK126" s="195">
        <f t="shared" si="17"/>
        <v>0</v>
      </c>
      <c r="BL126" s="192" t="s">
        <v>135</v>
      </c>
      <c r="BM126" s="192" t="s">
        <v>987</v>
      </c>
    </row>
    <row r="127" spans="2:65" s="379" customFormat="1" ht="31.5" customHeight="1" x14ac:dyDescent="0.3">
      <c r="B127" s="206"/>
      <c r="C127" s="205" t="s">
        <v>814</v>
      </c>
      <c r="D127" s="205" t="s">
        <v>336</v>
      </c>
      <c r="E127" s="204" t="s">
        <v>986</v>
      </c>
      <c r="F127" s="384" t="s">
        <v>985</v>
      </c>
      <c r="G127" s="203" t="s">
        <v>345</v>
      </c>
      <c r="H127" s="202">
        <v>2</v>
      </c>
      <c r="I127" s="383"/>
      <c r="J127" s="383"/>
      <c r="K127" s="384"/>
      <c r="L127" s="189"/>
      <c r="M127" s="388" t="s">
        <v>5</v>
      </c>
      <c r="N127" s="387" t="s">
        <v>37</v>
      </c>
      <c r="O127" s="386">
        <v>0.433</v>
      </c>
      <c r="P127" s="386">
        <f t="shared" si="9"/>
        <v>0.86599999999999999</v>
      </c>
      <c r="Q127" s="386">
        <v>1.47E-3</v>
      </c>
      <c r="R127" s="386">
        <f t="shared" si="10"/>
        <v>2.9399999999999999E-3</v>
      </c>
      <c r="S127" s="386">
        <v>0</v>
      </c>
      <c r="T127" s="385">
        <f t="shared" si="11"/>
        <v>0</v>
      </c>
      <c r="AR127" s="192" t="s">
        <v>135</v>
      </c>
      <c r="AT127" s="192" t="s">
        <v>336</v>
      </c>
      <c r="AU127" s="192" t="s">
        <v>684</v>
      </c>
      <c r="AY127" s="192" t="s">
        <v>127</v>
      </c>
      <c r="BE127" s="195">
        <f t="shared" si="12"/>
        <v>0</v>
      </c>
      <c r="BF127" s="195">
        <f t="shared" si="13"/>
        <v>0</v>
      </c>
      <c r="BG127" s="195">
        <f t="shared" si="14"/>
        <v>0</v>
      </c>
      <c r="BH127" s="195">
        <f t="shared" si="15"/>
        <v>0</v>
      </c>
      <c r="BI127" s="195">
        <f t="shared" si="16"/>
        <v>0</v>
      </c>
      <c r="BJ127" s="192" t="s">
        <v>74</v>
      </c>
      <c r="BK127" s="195">
        <f t="shared" si="17"/>
        <v>0</v>
      </c>
      <c r="BL127" s="192" t="s">
        <v>135</v>
      </c>
      <c r="BM127" s="192" t="s">
        <v>984</v>
      </c>
    </row>
    <row r="128" spans="2:65" s="379" customFormat="1" ht="6.95" customHeight="1" x14ac:dyDescent="0.3">
      <c r="B128" s="191"/>
      <c r="C128" s="190"/>
      <c r="D128" s="190"/>
      <c r="E128" s="190"/>
      <c r="F128" s="190"/>
      <c r="G128" s="190"/>
      <c r="H128" s="190"/>
      <c r="I128" s="190"/>
      <c r="J128" s="190"/>
      <c r="K128" s="190"/>
      <c r="L128" s="189"/>
    </row>
  </sheetData>
  <autoFilter ref="C82:K127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0"/>
  <sheetViews>
    <sheetView showGridLines="0" topLeftCell="D1" workbookViewId="0">
      <pane ySplit="1" topLeftCell="A65" activePane="bottomLeft" state="frozen"/>
      <selection activeCell="I92" sqref="I92:K208"/>
      <selection pane="bottomLeft" activeCell="F71" sqref="F71"/>
    </sheetView>
  </sheetViews>
  <sheetFormatPr defaultRowHeight="13.5" x14ac:dyDescent="0.3"/>
  <cols>
    <col min="1" max="1" width="8.33203125" style="380" customWidth="1"/>
    <col min="2" max="2" width="1.6640625" style="380" customWidth="1"/>
    <col min="3" max="3" width="4.1640625" style="380" customWidth="1"/>
    <col min="4" max="4" width="4.33203125" style="380" customWidth="1"/>
    <col min="5" max="5" width="17.1640625" style="380" customWidth="1"/>
    <col min="6" max="6" width="75" style="380" customWidth="1"/>
    <col min="7" max="7" width="8.6640625" style="380" customWidth="1"/>
    <col min="8" max="8" width="11.1640625" style="380" customWidth="1"/>
    <col min="9" max="9" width="12.6640625" style="380" customWidth="1"/>
    <col min="10" max="10" width="23.5" style="380" customWidth="1"/>
    <col min="11" max="11" width="15.5" style="380" customWidth="1"/>
    <col min="12" max="18" width="9.33203125" style="380"/>
    <col min="19" max="19" width="8.1640625" style="380" hidden="1" customWidth="1"/>
    <col min="20" max="20" width="29.6640625" style="380" hidden="1" customWidth="1"/>
    <col min="21" max="21" width="16.33203125" style="380" hidden="1" customWidth="1"/>
    <col min="22" max="22" width="12.33203125" style="380" customWidth="1"/>
    <col min="23" max="23" width="16.33203125" style="380" customWidth="1"/>
    <col min="24" max="24" width="12.33203125" style="380" customWidth="1"/>
    <col min="25" max="25" width="15" style="380" customWidth="1"/>
    <col min="26" max="26" width="11" style="380" customWidth="1"/>
    <col min="27" max="27" width="15" style="380" customWidth="1"/>
    <col min="28" max="28" width="16.33203125" style="380" customWidth="1"/>
    <col min="29" max="29" width="11" style="380" customWidth="1"/>
    <col min="30" max="30" width="15" style="380" customWidth="1"/>
    <col min="31" max="31" width="16.33203125" style="380" customWidth="1"/>
    <col min="32" max="16384" width="9.33203125" style="380"/>
  </cols>
  <sheetData>
    <row r="1" spans="1:70" ht="21.75" customHeight="1" x14ac:dyDescent="0.3">
      <c r="A1" s="291"/>
      <c r="B1" s="457"/>
      <c r="C1" s="457"/>
      <c r="D1" s="456" t="s">
        <v>1</v>
      </c>
      <c r="E1" s="457"/>
      <c r="F1" s="455" t="s">
        <v>97</v>
      </c>
      <c r="G1" s="516" t="s">
        <v>98</v>
      </c>
      <c r="H1" s="516"/>
      <c r="I1" s="457"/>
      <c r="J1" s="455" t="s">
        <v>99</v>
      </c>
      <c r="K1" s="456" t="s">
        <v>100</v>
      </c>
      <c r="L1" s="455" t="s">
        <v>101</v>
      </c>
      <c r="M1" s="455"/>
      <c r="N1" s="455"/>
      <c r="O1" s="455"/>
      <c r="P1" s="455"/>
      <c r="Q1" s="455"/>
      <c r="R1" s="455"/>
      <c r="S1" s="455"/>
      <c r="T1" s="455"/>
      <c r="U1" s="454"/>
      <c r="V1" s="454"/>
      <c r="W1" s="287"/>
      <c r="X1" s="287"/>
      <c r="Y1" s="287"/>
      <c r="Z1" s="287"/>
      <c r="AA1" s="287"/>
      <c r="AB1" s="287"/>
      <c r="AC1" s="287"/>
      <c r="AD1" s="287"/>
      <c r="AE1" s="287"/>
      <c r="AF1" s="287"/>
      <c r="AG1" s="287"/>
      <c r="AH1" s="287"/>
      <c r="AI1" s="287"/>
      <c r="AJ1" s="287"/>
      <c r="AK1" s="287"/>
      <c r="AL1" s="287"/>
      <c r="AM1" s="287"/>
      <c r="AN1" s="287"/>
      <c r="AO1" s="287"/>
      <c r="AP1" s="287"/>
      <c r="AQ1" s="287"/>
      <c r="AR1" s="287"/>
      <c r="AS1" s="287"/>
      <c r="AT1" s="287"/>
      <c r="AU1" s="287"/>
      <c r="AV1" s="287"/>
      <c r="AW1" s="287"/>
      <c r="AX1" s="287"/>
      <c r="AY1" s="287"/>
      <c r="AZ1" s="287"/>
      <c r="BA1" s="287"/>
      <c r="BB1" s="287"/>
      <c r="BC1" s="287"/>
      <c r="BD1" s="287"/>
      <c r="BE1" s="287"/>
      <c r="BF1" s="287"/>
      <c r="BG1" s="287"/>
      <c r="BH1" s="287"/>
      <c r="BI1" s="287"/>
      <c r="BJ1" s="287"/>
      <c r="BK1" s="287"/>
      <c r="BL1" s="287"/>
      <c r="BM1" s="287"/>
      <c r="BN1" s="287"/>
      <c r="BO1" s="287"/>
      <c r="BP1" s="287"/>
      <c r="BQ1" s="287"/>
      <c r="BR1" s="287"/>
    </row>
    <row r="2" spans="1:70" ht="36.950000000000003" customHeight="1" x14ac:dyDescent="0.3">
      <c r="L2" s="517" t="s">
        <v>8</v>
      </c>
      <c r="M2" s="508"/>
      <c r="N2" s="508"/>
      <c r="O2" s="508"/>
      <c r="P2" s="508"/>
      <c r="Q2" s="508"/>
      <c r="R2" s="508"/>
      <c r="S2" s="508"/>
      <c r="T2" s="508"/>
      <c r="U2" s="508"/>
      <c r="V2" s="508"/>
      <c r="AT2" s="192" t="s">
        <v>1201</v>
      </c>
    </row>
    <row r="3" spans="1:70" ht="6.95" customHeight="1" x14ac:dyDescent="0.3">
      <c r="B3" s="286"/>
      <c r="C3" s="285"/>
      <c r="D3" s="285"/>
      <c r="E3" s="285"/>
      <c r="F3" s="285"/>
      <c r="G3" s="285"/>
      <c r="H3" s="285"/>
      <c r="I3" s="285"/>
      <c r="J3" s="285"/>
      <c r="K3" s="284"/>
      <c r="AT3" s="192" t="s">
        <v>76</v>
      </c>
    </row>
    <row r="4" spans="1:70" ht="36.950000000000003" customHeight="1" x14ac:dyDescent="0.3">
      <c r="B4" s="282"/>
      <c r="C4" s="281"/>
      <c r="D4" s="443" t="s">
        <v>102</v>
      </c>
      <c r="E4" s="281"/>
      <c r="F4" s="281"/>
      <c r="G4" s="281"/>
      <c r="H4" s="281"/>
      <c r="I4" s="281"/>
      <c r="J4" s="281"/>
      <c r="K4" s="280"/>
      <c r="M4" s="453" t="s">
        <v>13</v>
      </c>
      <c r="AT4" s="192" t="s">
        <v>6</v>
      </c>
    </row>
    <row r="5" spans="1:70" ht="6.95" customHeight="1" x14ac:dyDescent="0.3">
      <c r="B5" s="282"/>
      <c r="C5" s="281"/>
      <c r="D5" s="281"/>
      <c r="E5" s="281"/>
      <c r="F5" s="281"/>
      <c r="G5" s="281"/>
      <c r="H5" s="281"/>
      <c r="I5" s="281"/>
      <c r="J5" s="281"/>
      <c r="K5" s="280"/>
    </row>
    <row r="6" spans="1:70" ht="15" x14ac:dyDescent="0.3">
      <c r="B6" s="282"/>
      <c r="C6" s="281"/>
      <c r="D6" s="441" t="s">
        <v>17</v>
      </c>
      <c r="E6" s="281"/>
      <c r="F6" s="281"/>
      <c r="G6" s="281"/>
      <c r="H6" s="281"/>
      <c r="I6" s="281"/>
      <c r="J6" s="281"/>
      <c r="K6" s="280"/>
    </row>
    <row r="7" spans="1:70" ht="22.5" customHeight="1" x14ac:dyDescent="0.3">
      <c r="B7" s="282"/>
      <c r="C7" s="281"/>
      <c r="D7" s="281"/>
      <c r="E7" s="518"/>
      <c r="F7" s="519"/>
      <c r="G7" s="519"/>
      <c r="H7" s="519"/>
      <c r="I7" s="281"/>
      <c r="J7" s="281"/>
      <c r="K7" s="280"/>
    </row>
    <row r="8" spans="1:70" s="379" customFormat="1" ht="15" x14ac:dyDescent="0.3">
      <c r="B8" s="189"/>
      <c r="C8" s="381"/>
      <c r="D8" s="441" t="s">
        <v>103</v>
      </c>
      <c r="E8" s="381"/>
      <c r="F8" s="381"/>
      <c r="G8" s="381"/>
      <c r="H8" s="381"/>
      <c r="I8" s="381"/>
      <c r="J8" s="381"/>
      <c r="K8" s="239"/>
    </row>
    <row r="9" spans="1:70" s="379" customFormat="1" ht="36.950000000000003" customHeight="1" x14ac:dyDescent="0.3">
      <c r="B9" s="189"/>
      <c r="C9" s="381"/>
      <c r="D9" s="381"/>
      <c r="E9" s="520" t="s">
        <v>1441</v>
      </c>
      <c r="F9" s="512"/>
      <c r="G9" s="512"/>
      <c r="H9" s="512"/>
      <c r="I9" s="381"/>
      <c r="J9" s="381"/>
      <c r="K9" s="239"/>
    </row>
    <row r="10" spans="1:70" s="379" customFormat="1" x14ac:dyDescent="0.3">
      <c r="B10" s="189"/>
      <c r="C10" s="381"/>
      <c r="D10" s="381"/>
      <c r="E10" s="381"/>
      <c r="F10" s="381"/>
      <c r="G10" s="381"/>
      <c r="H10" s="381"/>
      <c r="I10" s="381"/>
      <c r="J10" s="381"/>
      <c r="K10" s="239"/>
    </row>
    <row r="11" spans="1:70" s="379" customFormat="1" ht="14.45" customHeight="1" x14ac:dyDescent="0.3">
      <c r="B11" s="189"/>
      <c r="C11" s="381"/>
      <c r="D11" s="441" t="s">
        <v>19</v>
      </c>
      <c r="E11" s="381"/>
      <c r="F11" s="440" t="s">
        <v>5</v>
      </c>
      <c r="G11" s="381"/>
      <c r="H11" s="381"/>
      <c r="I11" s="441" t="s">
        <v>20</v>
      </c>
      <c r="J11" s="440" t="s">
        <v>5</v>
      </c>
      <c r="K11" s="239"/>
    </row>
    <row r="12" spans="1:70" s="379" customFormat="1" ht="14.45" customHeight="1" x14ac:dyDescent="0.3">
      <c r="B12" s="189"/>
      <c r="C12" s="381"/>
      <c r="D12" s="441" t="s">
        <v>21</v>
      </c>
      <c r="E12" s="381"/>
      <c r="F12" s="440" t="s">
        <v>22</v>
      </c>
      <c r="G12" s="381"/>
      <c r="H12" s="381"/>
      <c r="I12" s="441" t="s">
        <v>23</v>
      </c>
      <c r="J12" s="442">
        <v>43229</v>
      </c>
      <c r="K12" s="239"/>
    </row>
    <row r="13" spans="1:70" s="379" customFormat="1" ht="10.9" customHeight="1" x14ac:dyDescent="0.3">
      <c r="B13" s="189"/>
      <c r="C13" s="381"/>
      <c r="D13" s="381"/>
      <c r="E13" s="381"/>
      <c r="F13" s="381"/>
      <c r="G13" s="381"/>
      <c r="H13" s="381"/>
      <c r="I13" s="381"/>
      <c r="J13" s="381"/>
      <c r="K13" s="239"/>
    </row>
    <row r="14" spans="1:70" s="379" customFormat="1" ht="14.45" customHeight="1" x14ac:dyDescent="0.3">
      <c r="B14" s="189"/>
      <c r="C14" s="381"/>
      <c r="D14" s="441" t="s">
        <v>24</v>
      </c>
      <c r="E14" s="381"/>
      <c r="F14" s="381"/>
      <c r="G14" s="381"/>
      <c r="H14" s="381"/>
      <c r="I14" s="441" t="s">
        <v>25</v>
      </c>
      <c r="J14" s="440"/>
      <c r="K14" s="239"/>
    </row>
    <row r="15" spans="1:70" s="379" customFormat="1" ht="18" customHeight="1" x14ac:dyDescent="0.3">
      <c r="B15" s="189"/>
      <c r="C15" s="381"/>
      <c r="D15" s="381"/>
      <c r="E15" s="440"/>
      <c r="F15" s="381"/>
      <c r="G15" s="381"/>
      <c r="H15" s="381"/>
      <c r="I15" s="441" t="s">
        <v>26</v>
      </c>
      <c r="J15" s="440"/>
      <c r="K15" s="239"/>
    </row>
    <row r="16" spans="1:70" s="379" customFormat="1" ht="6.95" customHeight="1" x14ac:dyDescent="0.3">
      <c r="B16" s="189"/>
      <c r="C16" s="381"/>
      <c r="D16" s="381"/>
      <c r="E16" s="381"/>
      <c r="F16" s="381"/>
      <c r="G16" s="381"/>
      <c r="H16" s="381"/>
      <c r="I16" s="381"/>
      <c r="J16" s="381"/>
      <c r="K16" s="239"/>
    </row>
    <row r="17" spans="2:11" s="379" customFormat="1" ht="14.45" customHeight="1" x14ac:dyDescent="0.3">
      <c r="B17" s="189"/>
      <c r="C17" s="381"/>
      <c r="D17" s="441" t="s">
        <v>27</v>
      </c>
      <c r="E17" s="381"/>
      <c r="F17" s="381"/>
      <c r="G17" s="381"/>
      <c r="H17" s="381"/>
      <c r="I17" s="441" t="s">
        <v>25</v>
      </c>
      <c r="J17" s="440"/>
      <c r="K17" s="239"/>
    </row>
    <row r="18" spans="2:11" s="379" customFormat="1" ht="18" customHeight="1" x14ac:dyDescent="0.3">
      <c r="B18" s="189"/>
      <c r="C18" s="381"/>
      <c r="D18" s="381"/>
      <c r="E18" s="440"/>
      <c r="F18" s="381"/>
      <c r="G18" s="381"/>
      <c r="H18" s="381"/>
      <c r="I18" s="441" t="s">
        <v>26</v>
      </c>
      <c r="J18" s="440"/>
      <c r="K18" s="239"/>
    </row>
    <row r="19" spans="2:11" s="379" customFormat="1" ht="6.95" customHeight="1" x14ac:dyDescent="0.3">
      <c r="B19" s="189"/>
      <c r="C19" s="381"/>
      <c r="D19" s="381"/>
      <c r="E19" s="381"/>
      <c r="F19" s="381"/>
      <c r="G19" s="381"/>
      <c r="H19" s="381"/>
      <c r="I19" s="381"/>
      <c r="J19" s="381"/>
      <c r="K19" s="239"/>
    </row>
    <row r="20" spans="2:11" s="379" customFormat="1" ht="14.45" customHeight="1" x14ac:dyDescent="0.3">
      <c r="B20" s="189"/>
      <c r="C20" s="381"/>
      <c r="D20" s="441" t="s">
        <v>28</v>
      </c>
      <c r="E20" s="381"/>
      <c r="F20" s="381"/>
      <c r="G20" s="381"/>
      <c r="H20" s="381"/>
      <c r="I20" s="441" t="s">
        <v>25</v>
      </c>
      <c r="J20" s="440" t="s">
        <v>5</v>
      </c>
      <c r="K20" s="239"/>
    </row>
    <row r="21" spans="2:11" s="379" customFormat="1" ht="18" customHeight="1" x14ac:dyDescent="0.3">
      <c r="B21" s="189"/>
      <c r="C21" s="381"/>
      <c r="D21" s="381"/>
      <c r="E21" s="440" t="s">
        <v>1094</v>
      </c>
      <c r="F21" s="381"/>
      <c r="G21" s="381"/>
      <c r="H21" s="381"/>
      <c r="I21" s="441" t="s">
        <v>26</v>
      </c>
      <c r="J21" s="440" t="s">
        <v>5</v>
      </c>
      <c r="K21" s="239"/>
    </row>
    <row r="22" spans="2:11" s="379" customFormat="1" ht="6.95" customHeight="1" x14ac:dyDescent="0.3">
      <c r="B22" s="189"/>
      <c r="C22" s="381"/>
      <c r="D22" s="381"/>
      <c r="E22" s="381"/>
      <c r="F22" s="381"/>
      <c r="G22" s="381"/>
      <c r="H22" s="381"/>
      <c r="I22" s="381"/>
      <c r="J22" s="381"/>
      <c r="K22" s="239"/>
    </row>
    <row r="23" spans="2:11" s="379" customFormat="1" ht="14.45" customHeight="1" x14ac:dyDescent="0.3">
      <c r="B23" s="189"/>
      <c r="C23" s="381"/>
      <c r="D23" s="441" t="s">
        <v>30</v>
      </c>
      <c r="E23" s="381"/>
      <c r="F23" s="381"/>
      <c r="G23" s="381"/>
      <c r="H23" s="381"/>
      <c r="I23" s="381"/>
      <c r="J23" s="381"/>
      <c r="K23" s="239"/>
    </row>
    <row r="24" spans="2:11" s="276" customFormat="1" ht="22.5" customHeight="1" x14ac:dyDescent="0.3">
      <c r="B24" s="279"/>
      <c r="C24" s="278"/>
      <c r="D24" s="278"/>
      <c r="E24" s="521" t="s">
        <v>5</v>
      </c>
      <c r="F24" s="521"/>
      <c r="G24" s="521"/>
      <c r="H24" s="521"/>
      <c r="I24" s="278"/>
      <c r="J24" s="278"/>
      <c r="K24" s="277"/>
    </row>
    <row r="25" spans="2:11" s="379" customFormat="1" ht="6.95" customHeight="1" x14ac:dyDescent="0.3">
      <c r="B25" s="189"/>
      <c r="C25" s="381"/>
      <c r="D25" s="381"/>
      <c r="E25" s="381"/>
      <c r="F25" s="381"/>
      <c r="G25" s="381"/>
      <c r="H25" s="381"/>
      <c r="I25" s="381"/>
      <c r="J25" s="381"/>
      <c r="K25" s="239"/>
    </row>
    <row r="26" spans="2:11" s="379" customFormat="1" ht="6.95" customHeight="1" x14ac:dyDescent="0.3">
      <c r="B26" s="189"/>
      <c r="C26" s="381"/>
      <c r="D26" s="220"/>
      <c r="E26" s="220"/>
      <c r="F26" s="220"/>
      <c r="G26" s="220"/>
      <c r="H26" s="220"/>
      <c r="I26" s="220"/>
      <c r="J26" s="220"/>
      <c r="K26" s="274"/>
    </row>
    <row r="27" spans="2:11" s="379" customFormat="1" ht="25.35" customHeight="1" x14ac:dyDescent="0.3">
      <c r="B27" s="189"/>
      <c r="C27" s="381"/>
      <c r="D27" s="452" t="s">
        <v>32</v>
      </c>
      <c r="E27" s="381"/>
      <c r="F27" s="381"/>
      <c r="G27" s="381"/>
      <c r="H27" s="381"/>
      <c r="I27" s="381"/>
      <c r="J27" s="436">
        <f>ROUND(J80,2)</f>
        <v>0</v>
      </c>
      <c r="K27" s="239"/>
    </row>
    <row r="28" spans="2:11" s="379" customFormat="1" ht="6.95" customHeight="1" x14ac:dyDescent="0.3">
      <c r="B28" s="189"/>
      <c r="C28" s="381"/>
      <c r="D28" s="220"/>
      <c r="E28" s="220"/>
      <c r="F28" s="220"/>
      <c r="G28" s="220"/>
      <c r="H28" s="220"/>
      <c r="I28" s="220"/>
      <c r="J28" s="220"/>
      <c r="K28" s="274"/>
    </row>
    <row r="29" spans="2:11" s="379" customFormat="1" ht="14.45" customHeight="1" x14ac:dyDescent="0.3">
      <c r="B29" s="189"/>
      <c r="C29" s="381"/>
      <c r="D29" s="381"/>
      <c r="E29" s="381"/>
      <c r="F29" s="451" t="s">
        <v>34</v>
      </c>
      <c r="G29" s="381"/>
      <c r="H29" s="381"/>
      <c r="I29" s="451" t="s">
        <v>33</v>
      </c>
      <c r="J29" s="451" t="s">
        <v>35</v>
      </c>
      <c r="K29" s="239"/>
    </row>
    <row r="30" spans="2:11" s="379" customFormat="1" ht="14.45" customHeight="1" x14ac:dyDescent="0.3">
      <c r="B30" s="189"/>
      <c r="C30" s="381"/>
      <c r="D30" s="450" t="s">
        <v>36</v>
      </c>
      <c r="E30" s="450" t="s">
        <v>37</v>
      </c>
      <c r="F30" s="448">
        <f>ROUND(SUM(BE80:BE119), 2)</f>
        <v>0</v>
      </c>
      <c r="G30" s="381"/>
      <c r="H30" s="381"/>
      <c r="I30" s="449">
        <v>0.21</v>
      </c>
      <c r="J30" s="448">
        <f>ROUND(ROUND((SUM(BE80:BE119)), 2)*I30, 2)</f>
        <v>0</v>
      </c>
      <c r="K30" s="239"/>
    </row>
    <row r="31" spans="2:11" s="379" customFormat="1" ht="14.45" customHeight="1" x14ac:dyDescent="0.3">
      <c r="B31" s="189"/>
      <c r="C31" s="381"/>
      <c r="D31" s="381"/>
      <c r="E31" s="450" t="s">
        <v>38</v>
      </c>
      <c r="F31" s="448">
        <f>ROUND(SUM(BF80:BF119), 2)</f>
        <v>0</v>
      </c>
      <c r="G31" s="381"/>
      <c r="H31" s="381"/>
      <c r="I31" s="449">
        <v>0.15</v>
      </c>
      <c r="J31" s="448">
        <f>ROUND(ROUND((SUM(BF80:BF119)), 2)*I31, 2)</f>
        <v>0</v>
      </c>
      <c r="K31" s="239"/>
    </row>
    <row r="32" spans="2:11" s="379" customFormat="1" ht="14.45" hidden="1" customHeight="1" x14ac:dyDescent="0.3">
      <c r="B32" s="189"/>
      <c r="C32" s="381"/>
      <c r="D32" s="381"/>
      <c r="E32" s="450" t="s">
        <v>39</v>
      </c>
      <c r="F32" s="448">
        <f>ROUND(SUM(BG80:BG119), 2)</f>
        <v>0</v>
      </c>
      <c r="G32" s="381"/>
      <c r="H32" s="381"/>
      <c r="I32" s="449">
        <v>0.21</v>
      </c>
      <c r="J32" s="448">
        <v>0</v>
      </c>
      <c r="K32" s="239"/>
    </row>
    <row r="33" spans="2:11" s="379" customFormat="1" ht="14.45" hidden="1" customHeight="1" x14ac:dyDescent="0.3">
      <c r="B33" s="189"/>
      <c r="C33" s="381"/>
      <c r="D33" s="381"/>
      <c r="E33" s="450" t="s">
        <v>40</v>
      </c>
      <c r="F33" s="448">
        <f>ROUND(SUM(BH80:BH119), 2)</f>
        <v>0</v>
      </c>
      <c r="G33" s="381"/>
      <c r="H33" s="381"/>
      <c r="I33" s="449">
        <v>0.15</v>
      </c>
      <c r="J33" s="448">
        <v>0</v>
      </c>
      <c r="K33" s="239"/>
    </row>
    <row r="34" spans="2:11" s="379" customFormat="1" ht="14.45" hidden="1" customHeight="1" x14ac:dyDescent="0.3">
      <c r="B34" s="189"/>
      <c r="C34" s="381"/>
      <c r="D34" s="381"/>
      <c r="E34" s="450" t="s">
        <v>41</v>
      </c>
      <c r="F34" s="448">
        <f>ROUND(SUM(BI80:BI119), 2)</f>
        <v>0</v>
      </c>
      <c r="G34" s="381"/>
      <c r="H34" s="381"/>
      <c r="I34" s="449">
        <v>0</v>
      </c>
      <c r="J34" s="448">
        <v>0</v>
      </c>
      <c r="K34" s="239"/>
    </row>
    <row r="35" spans="2:11" s="379" customFormat="1" ht="6.95" customHeight="1" x14ac:dyDescent="0.3">
      <c r="B35" s="189"/>
      <c r="C35" s="381"/>
      <c r="D35" s="381"/>
      <c r="E35" s="381"/>
      <c r="F35" s="381"/>
      <c r="G35" s="381"/>
      <c r="H35" s="381"/>
      <c r="I35" s="381"/>
      <c r="J35" s="381"/>
      <c r="K35" s="239"/>
    </row>
    <row r="36" spans="2:11" s="379" customFormat="1" ht="25.35" customHeight="1" x14ac:dyDescent="0.3">
      <c r="B36" s="189"/>
      <c r="C36" s="382"/>
      <c r="D36" s="447" t="s">
        <v>42</v>
      </c>
      <c r="E36" s="266"/>
      <c r="F36" s="266"/>
      <c r="G36" s="446" t="s">
        <v>43</v>
      </c>
      <c r="H36" s="445" t="s">
        <v>44</v>
      </c>
      <c r="I36" s="266"/>
      <c r="J36" s="444">
        <f>SUM(J27:J34)</f>
        <v>0</v>
      </c>
      <c r="K36" s="264"/>
    </row>
    <row r="37" spans="2:11" s="379" customFormat="1" ht="14.45" customHeight="1" x14ac:dyDescent="0.3">
      <c r="B37" s="191"/>
      <c r="C37" s="190"/>
      <c r="D37" s="190"/>
      <c r="E37" s="190"/>
      <c r="F37" s="190"/>
      <c r="G37" s="190"/>
      <c r="H37" s="190"/>
      <c r="I37" s="190"/>
      <c r="J37" s="190"/>
      <c r="K37" s="238"/>
    </row>
    <row r="41" spans="2:11" s="379" customFormat="1" ht="6.95" customHeight="1" x14ac:dyDescent="0.3">
      <c r="B41" s="237"/>
      <c r="C41" s="236"/>
      <c r="D41" s="236"/>
      <c r="E41" s="236"/>
      <c r="F41" s="236"/>
      <c r="G41" s="236"/>
      <c r="H41" s="236"/>
      <c r="I41" s="236"/>
      <c r="J41" s="236"/>
      <c r="K41" s="263"/>
    </row>
    <row r="42" spans="2:11" s="379" customFormat="1" ht="36.950000000000003" customHeight="1" x14ac:dyDescent="0.3">
      <c r="B42" s="189"/>
      <c r="C42" s="443" t="s">
        <v>104</v>
      </c>
      <c r="D42" s="381"/>
      <c r="E42" s="381"/>
      <c r="F42" s="381"/>
      <c r="G42" s="381"/>
      <c r="H42" s="381"/>
      <c r="I42" s="381"/>
      <c r="J42" s="381"/>
      <c r="K42" s="239"/>
    </row>
    <row r="43" spans="2:11" s="379" customFormat="1" ht="6.95" customHeight="1" x14ac:dyDescent="0.3">
      <c r="B43" s="189"/>
      <c r="C43" s="381"/>
      <c r="D43" s="381"/>
      <c r="E43" s="381"/>
      <c r="F43" s="381"/>
      <c r="G43" s="381"/>
      <c r="H43" s="381"/>
      <c r="I43" s="381"/>
      <c r="J43" s="381"/>
      <c r="K43" s="239"/>
    </row>
    <row r="44" spans="2:11" s="379" customFormat="1" ht="14.45" customHeight="1" x14ac:dyDescent="0.3">
      <c r="B44" s="189"/>
      <c r="C44" s="441" t="s">
        <v>17</v>
      </c>
      <c r="D44" s="381"/>
      <c r="E44" s="381"/>
      <c r="F44" s="381"/>
      <c r="G44" s="381"/>
      <c r="H44" s="381"/>
      <c r="I44" s="381"/>
      <c r="J44" s="381"/>
      <c r="K44" s="239"/>
    </row>
    <row r="45" spans="2:11" s="379" customFormat="1" ht="22.5" customHeight="1" x14ac:dyDescent="0.3">
      <c r="B45" s="189"/>
      <c r="C45" s="381"/>
      <c r="D45" s="381"/>
      <c r="E45" s="518">
        <f>E7</f>
        <v>0</v>
      </c>
      <c r="F45" s="519"/>
      <c r="G45" s="519"/>
      <c r="H45" s="519"/>
      <c r="I45" s="381"/>
      <c r="J45" s="381"/>
      <c r="K45" s="239"/>
    </row>
    <row r="46" spans="2:11" s="379" customFormat="1" ht="14.45" customHeight="1" x14ac:dyDescent="0.3">
      <c r="B46" s="189"/>
      <c r="C46" s="441" t="s">
        <v>103</v>
      </c>
      <c r="D46" s="381"/>
      <c r="E46" s="381"/>
      <c r="F46" s="381"/>
      <c r="G46" s="381"/>
      <c r="H46" s="381"/>
      <c r="I46" s="381"/>
      <c r="J46" s="381"/>
      <c r="K46" s="239"/>
    </row>
    <row r="47" spans="2:11" s="379" customFormat="1" ht="23.25" customHeight="1" x14ac:dyDescent="0.3">
      <c r="B47" s="189"/>
      <c r="C47" s="381"/>
      <c r="D47" s="381"/>
      <c r="E47" s="520" t="str">
        <f>E9</f>
        <v>D.1.4.b - SO03 - KULTURNÍ DŮM obj. 36 - D.1.4.b - Plynová zařízení</v>
      </c>
      <c r="F47" s="512"/>
      <c r="G47" s="512"/>
      <c r="H47" s="512"/>
      <c r="I47" s="381"/>
      <c r="J47" s="381"/>
      <c r="K47" s="239"/>
    </row>
    <row r="48" spans="2:11" s="379" customFormat="1" ht="6.95" customHeight="1" x14ac:dyDescent="0.3">
      <c r="B48" s="189"/>
      <c r="C48" s="381"/>
      <c r="D48" s="381"/>
      <c r="E48" s="381"/>
      <c r="F48" s="381"/>
      <c r="G48" s="381"/>
      <c r="H48" s="381"/>
      <c r="I48" s="381"/>
      <c r="J48" s="381"/>
      <c r="K48" s="239"/>
    </row>
    <row r="49" spans="2:47" s="379" customFormat="1" ht="18" customHeight="1" x14ac:dyDescent="0.3">
      <c r="B49" s="189"/>
      <c r="C49" s="441" t="s">
        <v>21</v>
      </c>
      <c r="D49" s="381"/>
      <c r="E49" s="381"/>
      <c r="F49" s="440" t="str">
        <f>F12</f>
        <v xml:space="preserve"> </v>
      </c>
      <c r="G49" s="381"/>
      <c r="H49" s="381"/>
      <c r="I49" s="441" t="s">
        <v>23</v>
      </c>
      <c r="J49" s="442">
        <f>IF(J12="","",J12)</f>
        <v>43229</v>
      </c>
      <c r="K49" s="239"/>
    </row>
    <row r="50" spans="2:47" s="379" customFormat="1" ht="6.95" customHeight="1" x14ac:dyDescent="0.3">
      <c r="B50" s="189"/>
      <c r="C50" s="381"/>
      <c r="D50" s="381"/>
      <c r="E50" s="381"/>
      <c r="F50" s="381"/>
      <c r="G50" s="381"/>
      <c r="H50" s="381"/>
      <c r="I50" s="381"/>
      <c r="J50" s="381"/>
      <c r="K50" s="239"/>
    </row>
    <row r="51" spans="2:47" s="379" customFormat="1" ht="15" x14ac:dyDescent="0.3">
      <c r="B51" s="189"/>
      <c r="C51" s="441" t="s">
        <v>24</v>
      </c>
      <c r="D51" s="381"/>
      <c r="E51" s="381"/>
      <c r="F51" s="440">
        <f>E15</f>
        <v>0</v>
      </c>
      <c r="G51" s="381"/>
      <c r="H51" s="381"/>
      <c r="I51" s="441" t="s">
        <v>28</v>
      </c>
      <c r="J51" s="440" t="str">
        <f>E21</f>
        <v>Ondřej Zikán</v>
      </c>
      <c r="K51" s="239"/>
    </row>
    <row r="52" spans="2:47" s="379" customFormat="1" ht="14.45" customHeight="1" x14ac:dyDescent="0.3">
      <c r="B52" s="189"/>
      <c r="C52" s="441" t="s">
        <v>27</v>
      </c>
      <c r="D52" s="381"/>
      <c r="E52" s="381"/>
      <c r="F52" s="440" t="str">
        <f>IF(E18="","",E18)</f>
        <v/>
      </c>
      <c r="G52" s="381"/>
      <c r="H52" s="381"/>
      <c r="I52" s="381"/>
      <c r="J52" s="381"/>
      <c r="K52" s="239"/>
    </row>
    <row r="53" spans="2:47" s="379" customFormat="1" ht="10.35" customHeight="1" x14ac:dyDescent="0.3">
      <c r="B53" s="189"/>
      <c r="C53" s="381"/>
      <c r="D53" s="381"/>
      <c r="E53" s="381"/>
      <c r="F53" s="381"/>
      <c r="G53" s="381"/>
      <c r="H53" s="381"/>
      <c r="I53" s="381"/>
      <c r="J53" s="381"/>
      <c r="K53" s="239"/>
    </row>
    <row r="54" spans="2:47" s="379" customFormat="1" ht="29.25" customHeight="1" x14ac:dyDescent="0.3">
      <c r="B54" s="189"/>
      <c r="C54" s="439" t="s">
        <v>105</v>
      </c>
      <c r="D54" s="382"/>
      <c r="E54" s="382"/>
      <c r="F54" s="382"/>
      <c r="G54" s="382"/>
      <c r="H54" s="382"/>
      <c r="I54" s="382"/>
      <c r="J54" s="438" t="s">
        <v>106</v>
      </c>
      <c r="K54" s="256"/>
    </row>
    <row r="55" spans="2:47" s="379" customFormat="1" ht="10.35" customHeight="1" x14ac:dyDescent="0.3">
      <c r="B55" s="189"/>
      <c r="C55" s="381"/>
      <c r="D55" s="381"/>
      <c r="E55" s="381"/>
      <c r="F55" s="381"/>
      <c r="G55" s="381"/>
      <c r="H55" s="381"/>
      <c r="I55" s="381"/>
      <c r="J55" s="381"/>
      <c r="K55" s="239"/>
    </row>
    <row r="56" spans="2:47" s="379" customFormat="1" ht="29.25" customHeight="1" x14ac:dyDescent="0.3">
      <c r="B56" s="189"/>
      <c r="C56" s="437" t="s">
        <v>107</v>
      </c>
      <c r="D56" s="381"/>
      <c r="E56" s="381"/>
      <c r="F56" s="381"/>
      <c r="G56" s="381"/>
      <c r="H56" s="381"/>
      <c r="I56" s="381"/>
      <c r="J56" s="436">
        <f>J80</f>
        <v>0</v>
      </c>
      <c r="K56" s="239"/>
      <c r="AU56" s="192" t="s">
        <v>108</v>
      </c>
    </row>
    <row r="57" spans="2:47" s="429" customFormat="1" ht="24.95" customHeight="1" x14ac:dyDescent="0.3">
      <c r="B57" s="435"/>
      <c r="C57" s="434"/>
      <c r="D57" s="433" t="s">
        <v>109</v>
      </c>
      <c r="E57" s="432"/>
      <c r="F57" s="432"/>
      <c r="G57" s="432"/>
      <c r="H57" s="432"/>
      <c r="I57" s="432"/>
      <c r="J57" s="431">
        <f>J81</f>
        <v>0</v>
      </c>
      <c r="K57" s="430"/>
    </row>
    <row r="58" spans="2:47" s="422" customFormat="1" ht="19.899999999999999" customHeight="1" x14ac:dyDescent="0.3">
      <c r="B58" s="428"/>
      <c r="C58" s="427"/>
      <c r="D58" s="426" t="s">
        <v>1200</v>
      </c>
      <c r="E58" s="425"/>
      <c r="F58" s="425"/>
      <c r="G58" s="425"/>
      <c r="H58" s="425"/>
      <c r="I58" s="425"/>
      <c r="J58" s="424">
        <f>J82</f>
        <v>0</v>
      </c>
      <c r="K58" s="423"/>
    </row>
    <row r="59" spans="2:47" s="422" customFormat="1" ht="19.899999999999999" customHeight="1" x14ac:dyDescent="0.3">
      <c r="B59" s="428"/>
      <c r="C59" s="427"/>
      <c r="D59" s="426" t="s">
        <v>1199</v>
      </c>
      <c r="E59" s="425"/>
      <c r="F59" s="425"/>
      <c r="G59" s="425"/>
      <c r="H59" s="425"/>
      <c r="I59" s="425"/>
      <c r="J59" s="424">
        <f>J115</f>
        <v>0</v>
      </c>
      <c r="K59" s="423"/>
    </row>
    <row r="60" spans="2:47" s="422" customFormat="1" ht="19.899999999999999" customHeight="1" x14ac:dyDescent="0.3">
      <c r="B60" s="428"/>
      <c r="C60" s="427"/>
      <c r="D60" s="426" t="s">
        <v>973</v>
      </c>
      <c r="E60" s="425"/>
      <c r="F60" s="425"/>
      <c r="G60" s="425"/>
      <c r="H60" s="425"/>
      <c r="I60" s="425"/>
      <c r="J60" s="424">
        <f>J117</f>
        <v>0</v>
      </c>
      <c r="K60" s="423"/>
    </row>
    <row r="61" spans="2:47" s="379" customFormat="1" ht="21.75" customHeight="1" x14ac:dyDescent="0.3">
      <c r="B61" s="189"/>
      <c r="C61" s="381"/>
      <c r="D61" s="381"/>
      <c r="E61" s="381"/>
      <c r="F61" s="381"/>
      <c r="G61" s="381"/>
      <c r="H61" s="381"/>
      <c r="I61" s="381"/>
      <c r="J61" s="381"/>
      <c r="K61" s="239"/>
    </row>
    <row r="62" spans="2:47" s="379" customFormat="1" ht="6.95" customHeight="1" x14ac:dyDescent="0.3">
      <c r="B62" s="191"/>
      <c r="C62" s="190"/>
      <c r="D62" s="190"/>
      <c r="E62" s="190"/>
      <c r="F62" s="190"/>
      <c r="G62" s="190"/>
      <c r="H62" s="190"/>
      <c r="I62" s="190"/>
      <c r="J62" s="190"/>
      <c r="K62" s="238"/>
    </row>
    <row r="66" spans="2:63" s="379" customFormat="1" ht="6.95" customHeight="1" x14ac:dyDescent="0.3">
      <c r="B66" s="237"/>
      <c r="C66" s="236"/>
      <c r="D66" s="236"/>
      <c r="E66" s="236"/>
      <c r="F66" s="236"/>
      <c r="G66" s="236"/>
      <c r="H66" s="236"/>
      <c r="I66" s="236"/>
      <c r="J66" s="236"/>
      <c r="K66" s="236"/>
      <c r="L66" s="189"/>
    </row>
    <row r="67" spans="2:63" s="379" customFormat="1" ht="36.950000000000003" customHeight="1" x14ac:dyDescent="0.3">
      <c r="B67" s="189"/>
      <c r="C67" s="421" t="s">
        <v>111</v>
      </c>
      <c r="L67" s="189"/>
    </row>
    <row r="68" spans="2:63" s="379" customFormat="1" ht="6.95" customHeight="1" x14ac:dyDescent="0.3">
      <c r="B68" s="189"/>
      <c r="L68" s="189"/>
    </row>
    <row r="69" spans="2:63" s="379" customFormat="1" ht="14.45" customHeight="1" x14ac:dyDescent="0.3">
      <c r="B69" s="189"/>
      <c r="C69" s="419" t="s">
        <v>17</v>
      </c>
      <c r="L69" s="189"/>
    </row>
    <row r="70" spans="2:63" s="379" customFormat="1" ht="22.5" customHeight="1" x14ac:dyDescent="0.3">
      <c r="B70" s="189"/>
      <c r="E70" s="513">
        <f>E7</f>
        <v>0</v>
      </c>
      <c r="F70" s="514"/>
      <c r="G70" s="514"/>
      <c r="H70" s="514"/>
      <c r="L70" s="189"/>
    </row>
    <row r="71" spans="2:63" s="379" customFormat="1" ht="14.45" customHeight="1" x14ac:dyDescent="0.3">
      <c r="B71" s="189"/>
      <c r="C71" s="419" t="s">
        <v>103</v>
      </c>
      <c r="L71" s="189"/>
    </row>
    <row r="72" spans="2:63" s="379" customFormat="1" ht="23.25" customHeight="1" x14ac:dyDescent="0.3">
      <c r="B72" s="189"/>
      <c r="E72" s="515" t="str">
        <f>E9</f>
        <v>D.1.4.b - SO03 - KULTURNÍ DŮM obj. 36 - D.1.4.b - Plynová zařízení</v>
      </c>
      <c r="F72" s="505"/>
      <c r="G72" s="505"/>
      <c r="H72" s="505"/>
      <c r="L72" s="189"/>
    </row>
    <row r="73" spans="2:63" s="379" customFormat="1" ht="6.95" customHeight="1" x14ac:dyDescent="0.3">
      <c r="B73" s="189"/>
      <c r="L73" s="189"/>
    </row>
    <row r="74" spans="2:63" s="379" customFormat="1" ht="18" customHeight="1" x14ac:dyDescent="0.3">
      <c r="B74" s="189"/>
      <c r="C74" s="419" t="s">
        <v>21</v>
      </c>
      <c r="F74" s="418" t="str">
        <f>F12</f>
        <v xml:space="preserve"> </v>
      </c>
      <c r="I74" s="419" t="s">
        <v>23</v>
      </c>
      <c r="J74" s="420">
        <f>IF(J12="","",J12)</f>
        <v>43229</v>
      </c>
      <c r="L74" s="189"/>
    </row>
    <row r="75" spans="2:63" s="379" customFormat="1" ht="6.95" customHeight="1" x14ac:dyDescent="0.3">
      <c r="B75" s="189"/>
      <c r="L75" s="189"/>
    </row>
    <row r="76" spans="2:63" s="379" customFormat="1" ht="15" x14ac:dyDescent="0.3">
      <c r="B76" s="189"/>
      <c r="C76" s="419" t="s">
        <v>24</v>
      </c>
      <c r="F76" s="418">
        <f>E15</f>
        <v>0</v>
      </c>
      <c r="I76" s="419" t="s">
        <v>28</v>
      </c>
      <c r="J76" s="418" t="str">
        <f>E21</f>
        <v>Ondřej Zikán</v>
      </c>
      <c r="L76" s="189"/>
    </row>
    <row r="77" spans="2:63" s="379" customFormat="1" ht="14.45" customHeight="1" x14ac:dyDescent="0.3">
      <c r="B77" s="189"/>
      <c r="C77" s="419" t="s">
        <v>27</v>
      </c>
      <c r="F77" s="418" t="str">
        <f>IF(E18="","",E18)</f>
        <v/>
      </c>
      <c r="L77" s="189"/>
    </row>
    <row r="78" spans="2:63" s="379" customFormat="1" ht="10.35" customHeight="1" x14ac:dyDescent="0.3">
      <c r="B78" s="189"/>
      <c r="L78" s="189"/>
    </row>
    <row r="79" spans="2:63" s="225" customFormat="1" ht="29.25" customHeight="1" x14ac:dyDescent="0.3">
      <c r="B79" s="229"/>
      <c r="C79" s="417" t="s">
        <v>112</v>
      </c>
      <c r="D79" s="415" t="s">
        <v>51</v>
      </c>
      <c r="E79" s="415" t="s">
        <v>47</v>
      </c>
      <c r="F79" s="415" t="s">
        <v>113</v>
      </c>
      <c r="G79" s="415" t="s">
        <v>114</v>
      </c>
      <c r="H79" s="415" t="s">
        <v>115</v>
      </c>
      <c r="I79" s="416" t="s">
        <v>116</v>
      </c>
      <c r="J79" s="415" t="s">
        <v>106</v>
      </c>
      <c r="K79" s="414" t="s">
        <v>117</v>
      </c>
      <c r="L79" s="229"/>
      <c r="M79" s="413" t="s">
        <v>118</v>
      </c>
      <c r="N79" s="412" t="s">
        <v>36</v>
      </c>
      <c r="O79" s="412" t="s">
        <v>119</v>
      </c>
      <c r="P79" s="412" t="s">
        <v>120</v>
      </c>
      <c r="Q79" s="412" t="s">
        <v>121</v>
      </c>
      <c r="R79" s="412" t="s">
        <v>122</v>
      </c>
      <c r="S79" s="412" t="s">
        <v>123</v>
      </c>
      <c r="T79" s="411" t="s">
        <v>124</v>
      </c>
    </row>
    <row r="80" spans="2:63" s="379" customFormat="1" ht="29.25" customHeight="1" x14ac:dyDescent="0.35">
      <c r="B80" s="189"/>
      <c r="C80" s="410" t="s">
        <v>107</v>
      </c>
      <c r="J80" s="409">
        <f>BK80</f>
        <v>0</v>
      </c>
      <c r="L80" s="189"/>
      <c r="M80" s="222"/>
      <c r="N80" s="220"/>
      <c r="O80" s="220"/>
      <c r="P80" s="408">
        <f>P81</f>
        <v>102.01000000000003</v>
      </c>
      <c r="Q80" s="220"/>
      <c r="R80" s="408">
        <f>R81</f>
        <v>0.70389000000000002</v>
      </c>
      <c r="S80" s="220"/>
      <c r="T80" s="407">
        <f>T81</f>
        <v>0</v>
      </c>
      <c r="AT80" s="192" t="s">
        <v>65</v>
      </c>
      <c r="AU80" s="192" t="s">
        <v>108</v>
      </c>
      <c r="BK80" s="406">
        <f>BK81</f>
        <v>0</v>
      </c>
    </row>
    <row r="81" spans="2:65" s="392" customFormat="1" ht="37.35" customHeight="1" x14ac:dyDescent="0.35">
      <c r="B81" s="400"/>
      <c r="D81" s="394" t="s">
        <v>65</v>
      </c>
      <c r="E81" s="405" t="s">
        <v>125</v>
      </c>
      <c r="F81" s="405" t="s">
        <v>126</v>
      </c>
      <c r="J81" s="404">
        <f>BK81</f>
        <v>0</v>
      </c>
      <c r="L81" s="400"/>
      <c r="M81" s="399"/>
      <c r="N81" s="397"/>
      <c r="O81" s="397"/>
      <c r="P81" s="398">
        <f>P82+P115+P117</f>
        <v>102.01000000000003</v>
      </c>
      <c r="Q81" s="397"/>
      <c r="R81" s="398">
        <f>R82+R115+R117</f>
        <v>0.70389000000000002</v>
      </c>
      <c r="S81" s="397"/>
      <c r="T81" s="396">
        <f>T82+T115+T117</f>
        <v>0</v>
      </c>
      <c r="AR81" s="394" t="s">
        <v>76</v>
      </c>
      <c r="AT81" s="395" t="s">
        <v>65</v>
      </c>
      <c r="AU81" s="395" t="s">
        <v>66</v>
      </c>
      <c r="AY81" s="394" t="s">
        <v>127</v>
      </c>
      <c r="BK81" s="393">
        <f>BK82+BK115+BK117</f>
        <v>0</v>
      </c>
    </row>
    <row r="82" spans="2:65" s="392" customFormat="1" ht="19.899999999999999" customHeight="1" x14ac:dyDescent="0.3">
      <c r="B82" s="400"/>
      <c r="D82" s="403" t="s">
        <v>65</v>
      </c>
      <c r="E82" s="402" t="s">
        <v>1198</v>
      </c>
      <c r="F82" s="402" t="s">
        <v>1197</v>
      </c>
      <c r="J82" s="401">
        <f>BK82</f>
        <v>0</v>
      </c>
      <c r="L82" s="400"/>
      <c r="M82" s="399"/>
      <c r="N82" s="397"/>
      <c r="O82" s="397"/>
      <c r="P82" s="398">
        <f>SUM(P83:P114)</f>
        <v>96.931000000000026</v>
      </c>
      <c r="Q82" s="397"/>
      <c r="R82" s="398">
        <f>SUM(R83:R114)</f>
        <v>0.69228999999999996</v>
      </c>
      <c r="S82" s="397"/>
      <c r="T82" s="396">
        <f>SUM(T83:T114)</f>
        <v>0</v>
      </c>
      <c r="AR82" s="394" t="s">
        <v>76</v>
      </c>
      <c r="AT82" s="395" t="s">
        <v>65</v>
      </c>
      <c r="AU82" s="395" t="s">
        <v>74</v>
      </c>
      <c r="AY82" s="394" t="s">
        <v>127</v>
      </c>
      <c r="BK82" s="393">
        <f>SUM(BK83:BK114)</f>
        <v>0</v>
      </c>
    </row>
    <row r="83" spans="2:65" s="379" customFormat="1" ht="31.5" customHeight="1" x14ac:dyDescent="0.3">
      <c r="B83" s="206"/>
      <c r="C83" s="205" t="s">
        <v>74</v>
      </c>
      <c r="D83" s="205" t="s">
        <v>336</v>
      </c>
      <c r="E83" s="204" t="s">
        <v>1196</v>
      </c>
      <c r="F83" s="384" t="s">
        <v>1195</v>
      </c>
      <c r="G83" s="203" t="s">
        <v>391</v>
      </c>
      <c r="H83" s="202">
        <v>18</v>
      </c>
      <c r="I83" s="383"/>
      <c r="J83" s="383"/>
      <c r="K83" s="384"/>
      <c r="L83" s="189"/>
      <c r="M83" s="388" t="s">
        <v>5</v>
      </c>
      <c r="N83" s="391" t="s">
        <v>37</v>
      </c>
      <c r="O83" s="390">
        <v>0.47199999999999998</v>
      </c>
      <c r="P83" s="390">
        <f t="shared" ref="P83:P114" si="0">O83*H83</f>
        <v>8.4959999999999987</v>
      </c>
      <c r="Q83" s="390">
        <v>1.47E-3</v>
      </c>
      <c r="R83" s="390">
        <f t="shared" ref="R83:R114" si="1">Q83*H83</f>
        <v>2.6459999999999997E-2</v>
      </c>
      <c r="S83" s="390">
        <v>0</v>
      </c>
      <c r="T83" s="389">
        <f t="shared" ref="T83:T114" si="2">S83*H83</f>
        <v>0</v>
      </c>
      <c r="AR83" s="192" t="s">
        <v>135</v>
      </c>
      <c r="AT83" s="192" t="s">
        <v>336</v>
      </c>
      <c r="AU83" s="192" t="s">
        <v>76</v>
      </c>
      <c r="AY83" s="192" t="s">
        <v>127</v>
      </c>
      <c r="BE83" s="195">
        <f t="shared" ref="BE83:BE114" si="3">IF(N83="základní",J83,0)</f>
        <v>0</v>
      </c>
      <c r="BF83" s="195">
        <f t="shared" ref="BF83:BF114" si="4">IF(N83="snížená",J83,0)</f>
        <v>0</v>
      </c>
      <c r="BG83" s="195">
        <f t="shared" ref="BG83:BG114" si="5">IF(N83="zákl. přenesená",J83,0)</f>
        <v>0</v>
      </c>
      <c r="BH83" s="195">
        <f t="shared" ref="BH83:BH114" si="6">IF(N83="sníž. přenesená",J83,0)</f>
        <v>0</v>
      </c>
      <c r="BI83" s="195">
        <f t="shared" ref="BI83:BI114" si="7">IF(N83="nulová",J83,0)</f>
        <v>0</v>
      </c>
      <c r="BJ83" s="192" t="s">
        <v>74</v>
      </c>
      <c r="BK83" s="195">
        <f t="shared" ref="BK83:BK114" si="8">ROUND(I83*H83,2)</f>
        <v>0</v>
      </c>
      <c r="BL83" s="192" t="s">
        <v>135</v>
      </c>
      <c r="BM83" s="192" t="s">
        <v>1194</v>
      </c>
    </row>
    <row r="84" spans="2:65" s="379" customFormat="1" ht="31.5" customHeight="1" x14ac:dyDescent="0.3">
      <c r="B84" s="206"/>
      <c r="C84" s="205" t="s">
        <v>76</v>
      </c>
      <c r="D84" s="205" t="s">
        <v>336</v>
      </c>
      <c r="E84" s="204" t="s">
        <v>1193</v>
      </c>
      <c r="F84" s="384" t="s">
        <v>1192</v>
      </c>
      <c r="G84" s="203" t="s">
        <v>391</v>
      </c>
      <c r="H84" s="202">
        <v>12</v>
      </c>
      <c r="I84" s="383"/>
      <c r="J84" s="383"/>
      <c r="K84" s="384"/>
      <c r="L84" s="189"/>
      <c r="M84" s="388" t="s">
        <v>5</v>
      </c>
      <c r="N84" s="391" t="s">
        <v>37</v>
      </c>
      <c r="O84" s="390">
        <v>0.69</v>
      </c>
      <c r="P84" s="390">
        <f t="shared" si="0"/>
        <v>8.2799999999999994</v>
      </c>
      <c r="Q84" s="390">
        <v>3.96E-3</v>
      </c>
      <c r="R84" s="390">
        <f t="shared" si="1"/>
        <v>4.752E-2</v>
      </c>
      <c r="S84" s="390">
        <v>0</v>
      </c>
      <c r="T84" s="389">
        <f t="shared" si="2"/>
        <v>0</v>
      </c>
      <c r="AR84" s="192" t="s">
        <v>135</v>
      </c>
      <c r="AT84" s="192" t="s">
        <v>336</v>
      </c>
      <c r="AU84" s="192" t="s">
        <v>76</v>
      </c>
      <c r="AY84" s="192" t="s">
        <v>127</v>
      </c>
      <c r="BE84" s="195">
        <f t="shared" si="3"/>
        <v>0</v>
      </c>
      <c r="BF84" s="195">
        <f t="shared" si="4"/>
        <v>0</v>
      </c>
      <c r="BG84" s="195">
        <f t="shared" si="5"/>
        <v>0</v>
      </c>
      <c r="BH84" s="195">
        <f t="shared" si="6"/>
        <v>0</v>
      </c>
      <c r="BI84" s="195">
        <f t="shared" si="7"/>
        <v>0</v>
      </c>
      <c r="BJ84" s="192" t="s">
        <v>74</v>
      </c>
      <c r="BK84" s="195">
        <f t="shared" si="8"/>
        <v>0</v>
      </c>
      <c r="BL84" s="192" t="s">
        <v>135</v>
      </c>
      <c r="BM84" s="192" t="s">
        <v>1191</v>
      </c>
    </row>
    <row r="85" spans="2:65" s="379" customFormat="1" ht="31.5" customHeight="1" x14ac:dyDescent="0.3">
      <c r="B85" s="206"/>
      <c r="C85" s="205" t="s">
        <v>684</v>
      </c>
      <c r="D85" s="205" t="s">
        <v>336</v>
      </c>
      <c r="E85" s="204" t="s">
        <v>1190</v>
      </c>
      <c r="F85" s="384" t="s">
        <v>1189</v>
      </c>
      <c r="G85" s="203" t="s">
        <v>391</v>
      </c>
      <c r="H85" s="202">
        <v>1</v>
      </c>
      <c r="I85" s="383"/>
      <c r="J85" s="383"/>
      <c r="K85" s="384"/>
      <c r="L85" s="189"/>
      <c r="M85" s="388" t="s">
        <v>5</v>
      </c>
      <c r="N85" s="391" t="s">
        <v>37</v>
      </c>
      <c r="O85" s="390">
        <v>0.60799999999999998</v>
      </c>
      <c r="P85" s="390">
        <f t="shared" si="0"/>
        <v>0.60799999999999998</v>
      </c>
      <c r="Q85" s="390">
        <v>8.8800000000000007E-3</v>
      </c>
      <c r="R85" s="390">
        <f t="shared" si="1"/>
        <v>8.8800000000000007E-3</v>
      </c>
      <c r="S85" s="390">
        <v>0</v>
      </c>
      <c r="T85" s="389">
        <f t="shared" si="2"/>
        <v>0</v>
      </c>
      <c r="AR85" s="192" t="s">
        <v>135</v>
      </c>
      <c r="AT85" s="192" t="s">
        <v>336</v>
      </c>
      <c r="AU85" s="192" t="s">
        <v>76</v>
      </c>
      <c r="AY85" s="192" t="s">
        <v>127</v>
      </c>
      <c r="BE85" s="195">
        <f t="shared" si="3"/>
        <v>0</v>
      </c>
      <c r="BF85" s="195">
        <f t="shared" si="4"/>
        <v>0</v>
      </c>
      <c r="BG85" s="195">
        <f t="shared" si="5"/>
        <v>0</v>
      </c>
      <c r="BH85" s="195">
        <f t="shared" si="6"/>
        <v>0</v>
      </c>
      <c r="BI85" s="195">
        <f t="shared" si="7"/>
        <v>0</v>
      </c>
      <c r="BJ85" s="192" t="s">
        <v>74</v>
      </c>
      <c r="BK85" s="195">
        <f t="shared" si="8"/>
        <v>0</v>
      </c>
      <c r="BL85" s="192" t="s">
        <v>135</v>
      </c>
      <c r="BM85" s="192" t="s">
        <v>1188</v>
      </c>
    </row>
    <row r="86" spans="2:65" s="379" customFormat="1" ht="31.5" customHeight="1" x14ac:dyDescent="0.3">
      <c r="B86" s="206"/>
      <c r="C86" s="205" t="s">
        <v>688</v>
      </c>
      <c r="D86" s="205" t="s">
        <v>336</v>
      </c>
      <c r="E86" s="204" t="s">
        <v>1187</v>
      </c>
      <c r="F86" s="384" t="s">
        <v>1186</v>
      </c>
      <c r="G86" s="203" t="s">
        <v>391</v>
      </c>
      <c r="H86" s="202">
        <v>24</v>
      </c>
      <c r="I86" s="383"/>
      <c r="J86" s="383"/>
      <c r="K86" s="384"/>
      <c r="L86" s="189"/>
      <c r="M86" s="388" t="s">
        <v>5</v>
      </c>
      <c r="N86" s="391" t="s">
        <v>37</v>
      </c>
      <c r="O86" s="390">
        <v>1.1319999999999999</v>
      </c>
      <c r="P86" s="390">
        <f t="shared" si="0"/>
        <v>27.167999999999999</v>
      </c>
      <c r="Q86" s="390">
        <v>1.171E-2</v>
      </c>
      <c r="R86" s="390">
        <f t="shared" si="1"/>
        <v>0.28104000000000001</v>
      </c>
      <c r="S86" s="390">
        <v>0</v>
      </c>
      <c r="T86" s="389">
        <f t="shared" si="2"/>
        <v>0</v>
      </c>
      <c r="AR86" s="192" t="s">
        <v>135</v>
      </c>
      <c r="AT86" s="192" t="s">
        <v>336</v>
      </c>
      <c r="AU86" s="192" t="s">
        <v>76</v>
      </c>
      <c r="AY86" s="192" t="s">
        <v>127</v>
      </c>
      <c r="BE86" s="195">
        <f t="shared" si="3"/>
        <v>0</v>
      </c>
      <c r="BF86" s="195">
        <f t="shared" si="4"/>
        <v>0</v>
      </c>
      <c r="BG86" s="195">
        <f t="shared" si="5"/>
        <v>0</v>
      </c>
      <c r="BH86" s="195">
        <f t="shared" si="6"/>
        <v>0</v>
      </c>
      <c r="BI86" s="195">
        <f t="shared" si="7"/>
        <v>0</v>
      </c>
      <c r="BJ86" s="192" t="s">
        <v>74</v>
      </c>
      <c r="BK86" s="195">
        <f t="shared" si="8"/>
        <v>0</v>
      </c>
      <c r="BL86" s="192" t="s">
        <v>135</v>
      </c>
      <c r="BM86" s="192" t="s">
        <v>1185</v>
      </c>
    </row>
    <row r="87" spans="2:65" s="379" customFormat="1" ht="22.5" customHeight="1" x14ac:dyDescent="0.3">
      <c r="B87" s="206"/>
      <c r="C87" s="205" t="s">
        <v>692</v>
      </c>
      <c r="D87" s="205" t="s">
        <v>336</v>
      </c>
      <c r="E87" s="204" t="s">
        <v>1184</v>
      </c>
      <c r="F87" s="384" t="s">
        <v>1183</v>
      </c>
      <c r="G87" s="203" t="s">
        <v>391</v>
      </c>
      <c r="H87" s="202">
        <v>1</v>
      </c>
      <c r="I87" s="383"/>
      <c r="J87" s="383"/>
      <c r="K87" s="384"/>
      <c r="L87" s="189"/>
      <c r="M87" s="388" t="s">
        <v>5</v>
      </c>
      <c r="N87" s="391" t="s">
        <v>37</v>
      </c>
      <c r="O87" s="390">
        <v>0.26900000000000002</v>
      </c>
      <c r="P87" s="390">
        <f t="shared" si="0"/>
        <v>0.26900000000000002</v>
      </c>
      <c r="Q87" s="390">
        <v>2.5600000000000002E-3</v>
      </c>
      <c r="R87" s="390">
        <f t="shared" si="1"/>
        <v>2.5600000000000002E-3</v>
      </c>
      <c r="S87" s="390">
        <v>0</v>
      </c>
      <c r="T87" s="389">
        <f t="shared" si="2"/>
        <v>0</v>
      </c>
      <c r="AR87" s="192" t="s">
        <v>135</v>
      </c>
      <c r="AT87" s="192" t="s">
        <v>336</v>
      </c>
      <c r="AU87" s="192" t="s">
        <v>76</v>
      </c>
      <c r="AY87" s="192" t="s">
        <v>127</v>
      </c>
      <c r="BE87" s="195">
        <f t="shared" si="3"/>
        <v>0</v>
      </c>
      <c r="BF87" s="195">
        <f t="shared" si="4"/>
        <v>0</v>
      </c>
      <c r="BG87" s="195">
        <f t="shared" si="5"/>
        <v>0</v>
      </c>
      <c r="BH87" s="195">
        <f t="shared" si="6"/>
        <v>0</v>
      </c>
      <c r="BI87" s="195">
        <f t="shared" si="7"/>
        <v>0</v>
      </c>
      <c r="BJ87" s="192" t="s">
        <v>74</v>
      </c>
      <c r="BK87" s="195">
        <f t="shared" si="8"/>
        <v>0</v>
      </c>
      <c r="BL87" s="192" t="s">
        <v>135</v>
      </c>
      <c r="BM87" s="192" t="s">
        <v>1182</v>
      </c>
    </row>
    <row r="88" spans="2:65" s="379" customFormat="1" ht="22.5" customHeight="1" x14ac:dyDescent="0.3">
      <c r="B88" s="206"/>
      <c r="C88" s="205" t="s">
        <v>734</v>
      </c>
      <c r="D88" s="205" t="s">
        <v>336</v>
      </c>
      <c r="E88" s="204" t="s">
        <v>1181</v>
      </c>
      <c r="F88" s="384" t="s">
        <v>1180</v>
      </c>
      <c r="G88" s="203" t="s">
        <v>391</v>
      </c>
      <c r="H88" s="202">
        <v>2</v>
      </c>
      <c r="I88" s="383"/>
      <c r="J88" s="383"/>
      <c r="K88" s="384"/>
      <c r="L88" s="189"/>
      <c r="M88" s="388" t="s">
        <v>5</v>
      </c>
      <c r="N88" s="391" t="s">
        <v>37</v>
      </c>
      <c r="O88" s="390">
        <v>1.82</v>
      </c>
      <c r="P88" s="390">
        <f t="shared" si="0"/>
        <v>3.64</v>
      </c>
      <c r="Q88" s="390">
        <v>1.8460000000000001E-2</v>
      </c>
      <c r="R88" s="390">
        <f t="shared" si="1"/>
        <v>3.6920000000000001E-2</v>
      </c>
      <c r="S88" s="390">
        <v>0</v>
      </c>
      <c r="T88" s="389">
        <f t="shared" si="2"/>
        <v>0</v>
      </c>
      <c r="AR88" s="192" t="s">
        <v>135</v>
      </c>
      <c r="AT88" s="192" t="s">
        <v>336</v>
      </c>
      <c r="AU88" s="192" t="s">
        <v>76</v>
      </c>
      <c r="AY88" s="192" t="s">
        <v>127</v>
      </c>
      <c r="BE88" s="195">
        <f t="shared" si="3"/>
        <v>0</v>
      </c>
      <c r="BF88" s="195">
        <f t="shared" si="4"/>
        <v>0</v>
      </c>
      <c r="BG88" s="195">
        <f t="shared" si="5"/>
        <v>0</v>
      </c>
      <c r="BH88" s="195">
        <f t="shared" si="6"/>
        <v>0</v>
      </c>
      <c r="BI88" s="195">
        <f t="shared" si="7"/>
        <v>0</v>
      </c>
      <c r="BJ88" s="192" t="s">
        <v>74</v>
      </c>
      <c r="BK88" s="195">
        <f t="shared" si="8"/>
        <v>0</v>
      </c>
      <c r="BL88" s="192" t="s">
        <v>135</v>
      </c>
      <c r="BM88" s="192" t="s">
        <v>1179</v>
      </c>
    </row>
    <row r="89" spans="2:65" s="379" customFormat="1" ht="31.5" customHeight="1" x14ac:dyDescent="0.3">
      <c r="B89" s="206"/>
      <c r="C89" s="205" t="s">
        <v>738</v>
      </c>
      <c r="D89" s="205" t="s">
        <v>336</v>
      </c>
      <c r="E89" s="204" t="s">
        <v>1178</v>
      </c>
      <c r="F89" s="384" t="s">
        <v>1177</v>
      </c>
      <c r="G89" s="203" t="s">
        <v>345</v>
      </c>
      <c r="H89" s="202">
        <v>2</v>
      </c>
      <c r="I89" s="383"/>
      <c r="J89" s="383"/>
      <c r="K89" s="384"/>
      <c r="L89" s="189"/>
      <c r="M89" s="388" t="s">
        <v>5</v>
      </c>
      <c r="N89" s="391" t="s">
        <v>37</v>
      </c>
      <c r="O89" s="390">
        <v>0.55900000000000005</v>
      </c>
      <c r="P89" s="390">
        <f t="shared" si="0"/>
        <v>1.1180000000000001</v>
      </c>
      <c r="Q89" s="390">
        <v>0</v>
      </c>
      <c r="R89" s="390">
        <f t="shared" si="1"/>
        <v>0</v>
      </c>
      <c r="S89" s="390">
        <v>0</v>
      </c>
      <c r="T89" s="389">
        <f t="shared" si="2"/>
        <v>0</v>
      </c>
      <c r="AR89" s="192" t="s">
        <v>135</v>
      </c>
      <c r="AT89" s="192" t="s">
        <v>336</v>
      </c>
      <c r="AU89" s="192" t="s">
        <v>76</v>
      </c>
      <c r="AY89" s="192" t="s">
        <v>127</v>
      </c>
      <c r="BE89" s="195">
        <f t="shared" si="3"/>
        <v>0</v>
      </c>
      <c r="BF89" s="195">
        <f t="shared" si="4"/>
        <v>0</v>
      </c>
      <c r="BG89" s="195">
        <f t="shared" si="5"/>
        <v>0</v>
      </c>
      <c r="BH89" s="195">
        <f t="shared" si="6"/>
        <v>0</v>
      </c>
      <c r="BI89" s="195">
        <f t="shared" si="7"/>
        <v>0</v>
      </c>
      <c r="BJ89" s="192" t="s">
        <v>74</v>
      </c>
      <c r="BK89" s="195">
        <f t="shared" si="8"/>
        <v>0</v>
      </c>
      <c r="BL89" s="192" t="s">
        <v>135</v>
      </c>
      <c r="BM89" s="192" t="s">
        <v>1176</v>
      </c>
    </row>
    <row r="90" spans="2:65" s="379" customFormat="1" ht="22.5" customHeight="1" x14ac:dyDescent="0.3">
      <c r="B90" s="206"/>
      <c r="C90" s="205" t="s">
        <v>741</v>
      </c>
      <c r="D90" s="205" t="s">
        <v>336</v>
      </c>
      <c r="E90" s="204" t="s">
        <v>1175</v>
      </c>
      <c r="F90" s="384" t="s">
        <v>1174</v>
      </c>
      <c r="G90" s="203" t="s">
        <v>391</v>
      </c>
      <c r="H90" s="202">
        <v>80</v>
      </c>
      <c r="I90" s="383"/>
      <c r="J90" s="383"/>
      <c r="K90" s="384"/>
      <c r="L90" s="189"/>
      <c r="M90" s="388" t="s">
        <v>5</v>
      </c>
      <c r="N90" s="391" t="s">
        <v>37</v>
      </c>
      <c r="O90" s="390">
        <v>6.2E-2</v>
      </c>
      <c r="P90" s="390">
        <f t="shared" si="0"/>
        <v>4.96</v>
      </c>
      <c r="Q90" s="390">
        <v>0</v>
      </c>
      <c r="R90" s="390">
        <f t="shared" si="1"/>
        <v>0</v>
      </c>
      <c r="S90" s="390">
        <v>0</v>
      </c>
      <c r="T90" s="389">
        <f t="shared" si="2"/>
        <v>0</v>
      </c>
      <c r="AR90" s="192" t="s">
        <v>135</v>
      </c>
      <c r="AT90" s="192" t="s">
        <v>336</v>
      </c>
      <c r="AU90" s="192" t="s">
        <v>76</v>
      </c>
      <c r="AY90" s="192" t="s">
        <v>127</v>
      </c>
      <c r="BE90" s="195">
        <f t="shared" si="3"/>
        <v>0</v>
      </c>
      <c r="BF90" s="195">
        <f t="shared" si="4"/>
        <v>0</v>
      </c>
      <c r="BG90" s="195">
        <f t="shared" si="5"/>
        <v>0</v>
      </c>
      <c r="BH90" s="195">
        <f t="shared" si="6"/>
        <v>0</v>
      </c>
      <c r="BI90" s="195">
        <f t="shared" si="7"/>
        <v>0</v>
      </c>
      <c r="BJ90" s="192" t="s">
        <v>74</v>
      </c>
      <c r="BK90" s="195">
        <f t="shared" si="8"/>
        <v>0</v>
      </c>
      <c r="BL90" s="192" t="s">
        <v>135</v>
      </c>
      <c r="BM90" s="192" t="s">
        <v>1173</v>
      </c>
    </row>
    <row r="91" spans="2:65" s="379" customFormat="1" ht="22.5" customHeight="1" x14ac:dyDescent="0.3">
      <c r="B91" s="206"/>
      <c r="C91" s="205" t="s">
        <v>696</v>
      </c>
      <c r="D91" s="205" t="s">
        <v>336</v>
      </c>
      <c r="E91" s="204" t="s">
        <v>1172</v>
      </c>
      <c r="F91" s="384" t="s">
        <v>1171</v>
      </c>
      <c r="G91" s="203" t="s">
        <v>345</v>
      </c>
      <c r="H91" s="202">
        <v>2</v>
      </c>
      <c r="I91" s="383"/>
      <c r="J91" s="383"/>
      <c r="K91" s="384"/>
      <c r="L91" s="189"/>
      <c r="M91" s="388" t="s">
        <v>5</v>
      </c>
      <c r="N91" s="391" t="s">
        <v>37</v>
      </c>
      <c r="O91" s="390">
        <v>0.27600000000000002</v>
      </c>
      <c r="P91" s="390">
        <f t="shared" si="0"/>
        <v>0.55200000000000005</v>
      </c>
      <c r="Q91" s="390">
        <v>1.8000000000000001E-4</v>
      </c>
      <c r="R91" s="390">
        <f t="shared" si="1"/>
        <v>3.6000000000000002E-4</v>
      </c>
      <c r="S91" s="390">
        <v>0</v>
      </c>
      <c r="T91" s="389">
        <f t="shared" si="2"/>
        <v>0</v>
      </c>
      <c r="AR91" s="192" t="s">
        <v>135</v>
      </c>
      <c r="AT91" s="192" t="s">
        <v>336</v>
      </c>
      <c r="AU91" s="192" t="s">
        <v>76</v>
      </c>
      <c r="AY91" s="192" t="s">
        <v>127</v>
      </c>
      <c r="BE91" s="195">
        <f t="shared" si="3"/>
        <v>0</v>
      </c>
      <c r="BF91" s="195">
        <f t="shared" si="4"/>
        <v>0</v>
      </c>
      <c r="BG91" s="195">
        <f t="shared" si="5"/>
        <v>0</v>
      </c>
      <c r="BH91" s="195">
        <f t="shared" si="6"/>
        <v>0</v>
      </c>
      <c r="BI91" s="195">
        <f t="shared" si="7"/>
        <v>0</v>
      </c>
      <c r="BJ91" s="192" t="s">
        <v>74</v>
      </c>
      <c r="BK91" s="195">
        <f t="shared" si="8"/>
        <v>0</v>
      </c>
      <c r="BL91" s="192" t="s">
        <v>135</v>
      </c>
      <c r="BM91" s="192" t="s">
        <v>1170</v>
      </c>
    </row>
    <row r="92" spans="2:65" s="379" customFormat="1" ht="22.5" customHeight="1" x14ac:dyDescent="0.3">
      <c r="B92" s="206"/>
      <c r="C92" s="205" t="s">
        <v>700</v>
      </c>
      <c r="D92" s="205" t="s">
        <v>336</v>
      </c>
      <c r="E92" s="204" t="s">
        <v>1169</v>
      </c>
      <c r="F92" s="384" t="s">
        <v>1168</v>
      </c>
      <c r="G92" s="203" t="s">
        <v>345</v>
      </c>
      <c r="H92" s="202">
        <v>2</v>
      </c>
      <c r="I92" s="383"/>
      <c r="J92" s="383"/>
      <c r="K92" s="384"/>
      <c r="L92" s="189"/>
      <c r="M92" s="388" t="s">
        <v>5</v>
      </c>
      <c r="N92" s="391" t="s">
        <v>37</v>
      </c>
      <c r="O92" s="390">
        <v>0.57599999999999996</v>
      </c>
      <c r="P92" s="390">
        <f t="shared" si="0"/>
        <v>1.1519999999999999</v>
      </c>
      <c r="Q92" s="390">
        <v>2.5000000000000001E-4</v>
      </c>
      <c r="R92" s="390">
        <f t="shared" si="1"/>
        <v>5.0000000000000001E-4</v>
      </c>
      <c r="S92" s="390">
        <v>0</v>
      </c>
      <c r="T92" s="389">
        <f t="shared" si="2"/>
        <v>0</v>
      </c>
      <c r="AR92" s="192" t="s">
        <v>135</v>
      </c>
      <c r="AT92" s="192" t="s">
        <v>336</v>
      </c>
      <c r="AU92" s="192" t="s">
        <v>76</v>
      </c>
      <c r="AY92" s="192" t="s">
        <v>127</v>
      </c>
      <c r="BE92" s="195">
        <f t="shared" si="3"/>
        <v>0</v>
      </c>
      <c r="BF92" s="195">
        <f t="shared" si="4"/>
        <v>0</v>
      </c>
      <c r="BG92" s="195">
        <f t="shared" si="5"/>
        <v>0</v>
      </c>
      <c r="BH92" s="195">
        <f t="shared" si="6"/>
        <v>0</v>
      </c>
      <c r="BI92" s="195">
        <f t="shared" si="7"/>
        <v>0</v>
      </c>
      <c r="BJ92" s="192" t="s">
        <v>74</v>
      </c>
      <c r="BK92" s="195">
        <f t="shared" si="8"/>
        <v>0</v>
      </c>
      <c r="BL92" s="192" t="s">
        <v>135</v>
      </c>
      <c r="BM92" s="192" t="s">
        <v>1167</v>
      </c>
    </row>
    <row r="93" spans="2:65" s="379" customFormat="1" ht="31.5" customHeight="1" x14ac:dyDescent="0.3">
      <c r="B93" s="206"/>
      <c r="C93" s="205" t="s">
        <v>704</v>
      </c>
      <c r="D93" s="205" t="s">
        <v>336</v>
      </c>
      <c r="E93" s="204" t="s">
        <v>1166</v>
      </c>
      <c r="F93" s="384" t="s">
        <v>1165</v>
      </c>
      <c r="G93" s="203" t="s">
        <v>345</v>
      </c>
      <c r="H93" s="202">
        <v>5</v>
      </c>
      <c r="I93" s="383"/>
      <c r="J93" s="383"/>
      <c r="K93" s="384"/>
      <c r="L93" s="189"/>
      <c r="M93" s="388" t="s">
        <v>5</v>
      </c>
      <c r="N93" s="391" t="s">
        <v>37</v>
      </c>
      <c r="O93" s="390">
        <v>1.0960000000000001</v>
      </c>
      <c r="P93" s="390">
        <f t="shared" si="0"/>
        <v>5.48</v>
      </c>
      <c r="Q93" s="390">
        <v>2.0420000000000001E-2</v>
      </c>
      <c r="R93" s="390">
        <f t="shared" si="1"/>
        <v>0.1021</v>
      </c>
      <c r="S93" s="390">
        <v>0</v>
      </c>
      <c r="T93" s="389">
        <f t="shared" si="2"/>
        <v>0</v>
      </c>
      <c r="AR93" s="192" t="s">
        <v>135</v>
      </c>
      <c r="AT93" s="192" t="s">
        <v>336</v>
      </c>
      <c r="AU93" s="192" t="s">
        <v>76</v>
      </c>
      <c r="AY93" s="192" t="s">
        <v>127</v>
      </c>
      <c r="BE93" s="195">
        <f t="shared" si="3"/>
        <v>0</v>
      </c>
      <c r="BF93" s="195">
        <f t="shared" si="4"/>
        <v>0</v>
      </c>
      <c r="BG93" s="195">
        <f t="shared" si="5"/>
        <v>0</v>
      </c>
      <c r="BH93" s="195">
        <f t="shared" si="6"/>
        <v>0</v>
      </c>
      <c r="BI93" s="195">
        <f t="shared" si="7"/>
        <v>0</v>
      </c>
      <c r="BJ93" s="192" t="s">
        <v>74</v>
      </c>
      <c r="BK93" s="195">
        <f t="shared" si="8"/>
        <v>0</v>
      </c>
      <c r="BL93" s="192" t="s">
        <v>135</v>
      </c>
      <c r="BM93" s="192" t="s">
        <v>1164</v>
      </c>
    </row>
    <row r="94" spans="2:65" s="379" customFormat="1" ht="31.5" customHeight="1" x14ac:dyDescent="0.3">
      <c r="B94" s="206"/>
      <c r="C94" s="205" t="s">
        <v>708</v>
      </c>
      <c r="D94" s="205" t="s">
        <v>336</v>
      </c>
      <c r="E94" s="204" t="s">
        <v>1163</v>
      </c>
      <c r="F94" s="384" t="s">
        <v>1162</v>
      </c>
      <c r="G94" s="203" t="s">
        <v>345</v>
      </c>
      <c r="H94" s="202">
        <v>1</v>
      </c>
      <c r="I94" s="383"/>
      <c r="J94" s="383"/>
      <c r="K94" s="384"/>
      <c r="L94" s="189"/>
      <c r="M94" s="388" t="s">
        <v>5</v>
      </c>
      <c r="N94" s="391" t="s">
        <v>37</v>
      </c>
      <c r="O94" s="390">
        <v>2.387</v>
      </c>
      <c r="P94" s="390">
        <f t="shared" si="0"/>
        <v>2.387</v>
      </c>
      <c r="Q94" s="390">
        <v>4.9930000000000002E-2</v>
      </c>
      <c r="R94" s="390">
        <f t="shared" si="1"/>
        <v>4.9930000000000002E-2</v>
      </c>
      <c r="S94" s="390">
        <v>0</v>
      </c>
      <c r="T94" s="389">
        <f t="shared" si="2"/>
        <v>0</v>
      </c>
      <c r="AR94" s="192" t="s">
        <v>135</v>
      </c>
      <c r="AT94" s="192" t="s">
        <v>336</v>
      </c>
      <c r="AU94" s="192" t="s">
        <v>76</v>
      </c>
      <c r="AY94" s="192" t="s">
        <v>127</v>
      </c>
      <c r="BE94" s="195">
        <f t="shared" si="3"/>
        <v>0</v>
      </c>
      <c r="BF94" s="195">
        <f t="shared" si="4"/>
        <v>0</v>
      </c>
      <c r="BG94" s="195">
        <f t="shared" si="5"/>
        <v>0</v>
      </c>
      <c r="BH94" s="195">
        <f t="shared" si="6"/>
        <v>0</v>
      </c>
      <c r="BI94" s="195">
        <f t="shared" si="7"/>
        <v>0</v>
      </c>
      <c r="BJ94" s="192" t="s">
        <v>74</v>
      </c>
      <c r="BK94" s="195">
        <f t="shared" si="8"/>
        <v>0</v>
      </c>
      <c r="BL94" s="192" t="s">
        <v>135</v>
      </c>
      <c r="BM94" s="192" t="s">
        <v>1161</v>
      </c>
    </row>
    <row r="95" spans="2:65" s="379" customFormat="1" ht="22.5" customHeight="1" x14ac:dyDescent="0.3">
      <c r="B95" s="206"/>
      <c r="C95" s="205" t="s">
        <v>712</v>
      </c>
      <c r="D95" s="205" t="s">
        <v>336</v>
      </c>
      <c r="E95" s="204" t="s">
        <v>1160</v>
      </c>
      <c r="F95" s="384" t="s">
        <v>1159</v>
      </c>
      <c r="G95" s="203" t="s">
        <v>345</v>
      </c>
      <c r="H95" s="202">
        <v>1</v>
      </c>
      <c r="I95" s="383"/>
      <c r="J95" s="383"/>
      <c r="K95" s="384"/>
      <c r="L95" s="189"/>
      <c r="M95" s="388" t="s">
        <v>5</v>
      </c>
      <c r="N95" s="391" t="s">
        <v>37</v>
      </c>
      <c r="O95" s="390">
        <v>1.83</v>
      </c>
      <c r="P95" s="390">
        <f t="shared" si="0"/>
        <v>1.83</v>
      </c>
      <c r="Q95" s="390">
        <v>3.1759999999999997E-2</v>
      </c>
      <c r="R95" s="390">
        <f t="shared" si="1"/>
        <v>3.1759999999999997E-2</v>
      </c>
      <c r="S95" s="390">
        <v>0</v>
      </c>
      <c r="T95" s="389">
        <f t="shared" si="2"/>
        <v>0</v>
      </c>
      <c r="AR95" s="192" t="s">
        <v>135</v>
      </c>
      <c r="AT95" s="192" t="s">
        <v>336</v>
      </c>
      <c r="AU95" s="192" t="s">
        <v>76</v>
      </c>
      <c r="AY95" s="192" t="s">
        <v>127</v>
      </c>
      <c r="BE95" s="195">
        <f t="shared" si="3"/>
        <v>0</v>
      </c>
      <c r="BF95" s="195">
        <f t="shared" si="4"/>
        <v>0</v>
      </c>
      <c r="BG95" s="195">
        <f t="shared" si="5"/>
        <v>0</v>
      </c>
      <c r="BH95" s="195">
        <f t="shared" si="6"/>
        <v>0</v>
      </c>
      <c r="BI95" s="195">
        <f t="shared" si="7"/>
        <v>0</v>
      </c>
      <c r="BJ95" s="192" t="s">
        <v>74</v>
      </c>
      <c r="BK95" s="195">
        <f t="shared" si="8"/>
        <v>0</v>
      </c>
      <c r="BL95" s="192" t="s">
        <v>135</v>
      </c>
      <c r="BM95" s="192" t="s">
        <v>1158</v>
      </c>
    </row>
    <row r="96" spans="2:65" s="379" customFormat="1" ht="22.5" customHeight="1" x14ac:dyDescent="0.3">
      <c r="B96" s="206"/>
      <c r="C96" s="205" t="s">
        <v>717</v>
      </c>
      <c r="D96" s="205" t="s">
        <v>336</v>
      </c>
      <c r="E96" s="204" t="s">
        <v>1157</v>
      </c>
      <c r="F96" s="384" t="s">
        <v>1156</v>
      </c>
      <c r="G96" s="203" t="s">
        <v>345</v>
      </c>
      <c r="H96" s="202">
        <v>2</v>
      </c>
      <c r="I96" s="383"/>
      <c r="J96" s="383"/>
      <c r="K96" s="384"/>
      <c r="L96" s="189"/>
      <c r="M96" s="388" t="s">
        <v>5</v>
      </c>
      <c r="N96" s="391" t="s">
        <v>37</v>
      </c>
      <c r="O96" s="390">
        <v>0.2</v>
      </c>
      <c r="P96" s="390">
        <f t="shared" si="0"/>
        <v>0.4</v>
      </c>
      <c r="Q96" s="390">
        <v>2.0000000000000001E-4</v>
      </c>
      <c r="R96" s="390">
        <f t="shared" si="1"/>
        <v>4.0000000000000002E-4</v>
      </c>
      <c r="S96" s="390">
        <v>0</v>
      </c>
      <c r="T96" s="389">
        <f t="shared" si="2"/>
        <v>0</v>
      </c>
      <c r="AR96" s="192" t="s">
        <v>135</v>
      </c>
      <c r="AT96" s="192" t="s">
        <v>336</v>
      </c>
      <c r="AU96" s="192" t="s">
        <v>76</v>
      </c>
      <c r="AY96" s="192" t="s">
        <v>127</v>
      </c>
      <c r="BE96" s="195">
        <f t="shared" si="3"/>
        <v>0</v>
      </c>
      <c r="BF96" s="195">
        <f t="shared" si="4"/>
        <v>0</v>
      </c>
      <c r="BG96" s="195">
        <f t="shared" si="5"/>
        <v>0</v>
      </c>
      <c r="BH96" s="195">
        <f t="shared" si="6"/>
        <v>0</v>
      </c>
      <c r="BI96" s="195">
        <f t="shared" si="7"/>
        <v>0</v>
      </c>
      <c r="BJ96" s="192" t="s">
        <v>74</v>
      </c>
      <c r="BK96" s="195">
        <f t="shared" si="8"/>
        <v>0</v>
      </c>
      <c r="BL96" s="192" t="s">
        <v>135</v>
      </c>
      <c r="BM96" s="192" t="s">
        <v>1155</v>
      </c>
    </row>
    <row r="97" spans="2:65" s="379" customFormat="1" ht="31.5" customHeight="1" x14ac:dyDescent="0.3">
      <c r="B97" s="206"/>
      <c r="C97" s="205" t="s">
        <v>11</v>
      </c>
      <c r="D97" s="205" t="s">
        <v>336</v>
      </c>
      <c r="E97" s="204" t="s">
        <v>1154</v>
      </c>
      <c r="F97" s="384" t="s">
        <v>1153</v>
      </c>
      <c r="G97" s="203" t="s">
        <v>345</v>
      </c>
      <c r="H97" s="202">
        <v>6</v>
      </c>
      <c r="I97" s="383"/>
      <c r="J97" s="383"/>
      <c r="K97" s="384"/>
      <c r="L97" s="189"/>
      <c r="M97" s="388" t="s">
        <v>5</v>
      </c>
      <c r="N97" s="391" t="s">
        <v>37</v>
      </c>
      <c r="O97" s="390">
        <v>0.16600000000000001</v>
      </c>
      <c r="P97" s="390">
        <f t="shared" si="0"/>
        <v>0.996</v>
      </c>
      <c r="Q97" s="390">
        <v>2.4000000000000001E-4</v>
      </c>
      <c r="R97" s="390">
        <f t="shared" si="1"/>
        <v>1.4400000000000001E-3</v>
      </c>
      <c r="S97" s="390">
        <v>0</v>
      </c>
      <c r="T97" s="389">
        <f t="shared" si="2"/>
        <v>0</v>
      </c>
      <c r="AR97" s="192" t="s">
        <v>135</v>
      </c>
      <c r="AT97" s="192" t="s">
        <v>336</v>
      </c>
      <c r="AU97" s="192" t="s">
        <v>76</v>
      </c>
      <c r="AY97" s="192" t="s">
        <v>127</v>
      </c>
      <c r="BE97" s="195">
        <f t="shared" si="3"/>
        <v>0</v>
      </c>
      <c r="BF97" s="195">
        <f t="shared" si="4"/>
        <v>0</v>
      </c>
      <c r="BG97" s="195">
        <f t="shared" si="5"/>
        <v>0</v>
      </c>
      <c r="BH97" s="195">
        <f t="shared" si="6"/>
        <v>0</v>
      </c>
      <c r="BI97" s="195">
        <f t="shared" si="7"/>
        <v>0</v>
      </c>
      <c r="BJ97" s="192" t="s">
        <v>74</v>
      </c>
      <c r="BK97" s="195">
        <f t="shared" si="8"/>
        <v>0</v>
      </c>
      <c r="BL97" s="192" t="s">
        <v>135</v>
      </c>
      <c r="BM97" s="192" t="s">
        <v>1152</v>
      </c>
    </row>
    <row r="98" spans="2:65" s="379" customFormat="1" ht="31.5" customHeight="1" x14ac:dyDescent="0.3">
      <c r="B98" s="206"/>
      <c r="C98" s="205" t="s">
        <v>135</v>
      </c>
      <c r="D98" s="205" t="s">
        <v>336</v>
      </c>
      <c r="E98" s="204" t="s">
        <v>1151</v>
      </c>
      <c r="F98" s="384" t="s">
        <v>1150</v>
      </c>
      <c r="G98" s="203" t="s">
        <v>345</v>
      </c>
      <c r="H98" s="202">
        <v>2</v>
      </c>
      <c r="I98" s="383"/>
      <c r="J98" s="383"/>
      <c r="K98" s="384"/>
      <c r="L98" s="189"/>
      <c r="M98" s="388" t="s">
        <v>5</v>
      </c>
      <c r="N98" s="391" t="s">
        <v>37</v>
      </c>
      <c r="O98" s="390">
        <v>0.114</v>
      </c>
      <c r="P98" s="390">
        <f t="shared" si="0"/>
        <v>0.22800000000000001</v>
      </c>
      <c r="Q98" s="390">
        <v>3.3E-4</v>
      </c>
      <c r="R98" s="390">
        <f t="shared" si="1"/>
        <v>6.6E-4</v>
      </c>
      <c r="S98" s="390">
        <v>0</v>
      </c>
      <c r="T98" s="389">
        <f t="shared" si="2"/>
        <v>0</v>
      </c>
      <c r="AR98" s="192" t="s">
        <v>135</v>
      </c>
      <c r="AT98" s="192" t="s">
        <v>336</v>
      </c>
      <c r="AU98" s="192" t="s">
        <v>76</v>
      </c>
      <c r="AY98" s="192" t="s">
        <v>127</v>
      </c>
      <c r="BE98" s="195">
        <f t="shared" si="3"/>
        <v>0</v>
      </c>
      <c r="BF98" s="195">
        <f t="shared" si="4"/>
        <v>0</v>
      </c>
      <c r="BG98" s="195">
        <f t="shared" si="5"/>
        <v>0</v>
      </c>
      <c r="BH98" s="195">
        <f t="shared" si="6"/>
        <v>0</v>
      </c>
      <c r="BI98" s="195">
        <f t="shared" si="7"/>
        <v>0</v>
      </c>
      <c r="BJ98" s="192" t="s">
        <v>74</v>
      </c>
      <c r="BK98" s="195">
        <f t="shared" si="8"/>
        <v>0</v>
      </c>
      <c r="BL98" s="192" t="s">
        <v>135</v>
      </c>
      <c r="BM98" s="192" t="s">
        <v>1149</v>
      </c>
    </row>
    <row r="99" spans="2:65" s="379" customFormat="1" ht="31.5" customHeight="1" x14ac:dyDescent="0.3">
      <c r="B99" s="206"/>
      <c r="C99" s="205" t="s">
        <v>397</v>
      </c>
      <c r="D99" s="205" t="s">
        <v>336</v>
      </c>
      <c r="E99" s="204" t="s">
        <v>1148</v>
      </c>
      <c r="F99" s="384" t="s">
        <v>1147</v>
      </c>
      <c r="G99" s="203" t="s">
        <v>345</v>
      </c>
      <c r="H99" s="202">
        <v>1</v>
      </c>
      <c r="I99" s="383"/>
      <c r="J99" s="383"/>
      <c r="K99" s="384"/>
      <c r="L99" s="189"/>
      <c r="M99" s="388" t="s">
        <v>5</v>
      </c>
      <c r="N99" s="391" t="s">
        <v>37</v>
      </c>
      <c r="O99" s="390">
        <v>0.114</v>
      </c>
      <c r="P99" s="390">
        <f t="shared" si="0"/>
        <v>0.114</v>
      </c>
      <c r="Q99" s="390">
        <v>3.3E-4</v>
      </c>
      <c r="R99" s="390">
        <f t="shared" si="1"/>
        <v>3.3E-4</v>
      </c>
      <c r="S99" s="390">
        <v>0</v>
      </c>
      <c r="T99" s="389">
        <f t="shared" si="2"/>
        <v>0</v>
      </c>
      <c r="AR99" s="192" t="s">
        <v>135</v>
      </c>
      <c r="AT99" s="192" t="s">
        <v>336</v>
      </c>
      <c r="AU99" s="192" t="s">
        <v>76</v>
      </c>
      <c r="AY99" s="192" t="s">
        <v>127</v>
      </c>
      <c r="BE99" s="195">
        <f t="shared" si="3"/>
        <v>0</v>
      </c>
      <c r="BF99" s="195">
        <f t="shared" si="4"/>
        <v>0</v>
      </c>
      <c r="BG99" s="195">
        <f t="shared" si="5"/>
        <v>0</v>
      </c>
      <c r="BH99" s="195">
        <f t="shared" si="6"/>
        <v>0</v>
      </c>
      <c r="BI99" s="195">
        <f t="shared" si="7"/>
        <v>0</v>
      </c>
      <c r="BJ99" s="192" t="s">
        <v>74</v>
      </c>
      <c r="BK99" s="195">
        <f t="shared" si="8"/>
        <v>0</v>
      </c>
      <c r="BL99" s="192" t="s">
        <v>135</v>
      </c>
      <c r="BM99" s="192" t="s">
        <v>1146</v>
      </c>
    </row>
    <row r="100" spans="2:65" s="379" customFormat="1" ht="31.5" customHeight="1" x14ac:dyDescent="0.3">
      <c r="B100" s="206"/>
      <c r="C100" s="205" t="s">
        <v>401</v>
      </c>
      <c r="D100" s="205" t="s">
        <v>336</v>
      </c>
      <c r="E100" s="204" t="s">
        <v>1145</v>
      </c>
      <c r="F100" s="384" t="s">
        <v>1144</v>
      </c>
      <c r="G100" s="203" t="s">
        <v>345</v>
      </c>
      <c r="H100" s="202">
        <v>1</v>
      </c>
      <c r="I100" s="383"/>
      <c r="J100" s="383"/>
      <c r="K100" s="384"/>
      <c r="L100" s="189"/>
      <c r="M100" s="388" t="s">
        <v>5</v>
      </c>
      <c r="N100" s="391" t="s">
        <v>37</v>
      </c>
      <c r="O100" s="390">
        <v>0.42399999999999999</v>
      </c>
      <c r="P100" s="390">
        <f t="shared" si="0"/>
        <v>0.42399999999999999</v>
      </c>
      <c r="Q100" s="390">
        <v>1.2999999999999999E-4</v>
      </c>
      <c r="R100" s="390">
        <f t="shared" si="1"/>
        <v>1.2999999999999999E-4</v>
      </c>
      <c r="S100" s="390">
        <v>0</v>
      </c>
      <c r="T100" s="389">
        <f t="shared" si="2"/>
        <v>0</v>
      </c>
      <c r="AR100" s="192" t="s">
        <v>135</v>
      </c>
      <c r="AT100" s="192" t="s">
        <v>336</v>
      </c>
      <c r="AU100" s="192" t="s">
        <v>76</v>
      </c>
      <c r="AY100" s="192" t="s">
        <v>127</v>
      </c>
      <c r="BE100" s="195">
        <f t="shared" si="3"/>
        <v>0</v>
      </c>
      <c r="BF100" s="195">
        <f t="shared" si="4"/>
        <v>0</v>
      </c>
      <c r="BG100" s="195">
        <f t="shared" si="5"/>
        <v>0</v>
      </c>
      <c r="BH100" s="195">
        <f t="shared" si="6"/>
        <v>0</v>
      </c>
      <c r="BI100" s="195">
        <f t="shared" si="7"/>
        <v>0</v>
      </c>
      <c r="BJ100" s="192" t="s">
        <v>74</v>
      </c>
      <c r="BK100" s="195">
        <f t="shared" si="8"/>
        <v>0</v>
      </c>
      <c r="BL100" s="192" t="s">
        <v>135</v>
      </c>
      <c r="BM100" s="192" t="s">
        <v>1143</v>
      </c>
    </row>
    <row r="101" spans="2:65" s="379" customFormat="1" ht="22.5" customHeight="1" x14ac:dyDescent="0.3">
      <c r="B101" s="206"/>
      <c r="C101" s="205" t="s">
        <v>409</v>
      </c>
      <c r="D101" s="205" t="s">
        <v>336</v>
      </c>
      <c r="E101" s="204" t="s">
        <v>1142</v>
      </c>
      <c r="F101" s="384" t="s">
        <v>1141</v>
      </c>
      <c r="G101" s="203" t="s">
        <v>345</v>
      </c>
      <c r="H101" s="202">
        <v>1</v>
      </c>
      <c r="I101" s="383"/>
      <c r="J101" s="383"/>
      <c r="K101" s="384"/>
      <c r="L101" s="189"/>
      <c r="M101" s="388" t="s">
        <v>5</v>
      </c>
      <c r="N101" s="391" t="s">
        <v>37</v>
      </c>
      <c r="O101" s="390">
        <v>0.42399999999999999</v>
      </c>
      <c r="P101" s="390">
        <f t="shared" si="0"/>
        <v>0.42399999999999999</v>
      </c>
      <c r="Q101" s="390">
        <v>1.2999999999999999E-4</v>
      </c>
      <c r="R101" s="390">
        <f t="shared" si="1"/>
        <v>1.2999999999999999E-4</v>
      </c>
      <c r="S101" s="390">
        <v>0</v>
      </c>
      <c r="T101" s="389">
        <f t="shared" si="2"/>
        <v>0</v>
      </c>
      <c r="AR101" s="192" t="s">
        <v>135</v>
      </c>
      <c r="AT101" s="192" t="s">
        <v>336</v>
      </c>
      <c r="AU101" s="192" t="s">
        <v>76</v>
      </c>
      <c r="AY101" s="192" t="s">
        <v>127</v>
      </c>
      <c r="BE101" s="195">
        <f t="shared" si="3"/>
        <v>0</v>
      </c>
      <c r="BF101" s="195">
        <f t="shared" si="4"/>
        <v>0</v>
      </c>
      <c r="BG101" s="195">
        <f t="shared" si="5"/>
        <v>0</v>
      </c>
      <c r="BH101" s="195">
        <f t="shared" si="6"/>
        <v>0</v>
      </c>
      <c r="BI101" s="195">
        <f t="shared" si="7"/>
        <v>0</v>
      </c>
      <c r="BJ101" s="192" t="s">
        <v>74</v>
      </c>
      <c r="BK101" s="195">
        <f t="shared" si="8"/>
        <v>0</v>
      </c>
      <c r="BL101" s="192" t="s">
        <v>135</v>
      </c>
      <c r="BM101" s="192" t="s">
        <v>1140</v>
      </c>
    </row>
    <row r="102" spans="2:65" s="379" customFormat="1" ht="22.5" customHeight="1" x14ac:dyDescent="0.3">
      <c r="B102" s="206"/>
      <c r="C102" s="205" t="s">
        <v>417</v>
      </c>
      <c r="D102" s="205" t="s">
        <v>336</v>
      </c>
      <c r="E102" s="204" t="s">
        <v>1139</v>
      </c>
      <c r="F102" s="384" t="s">
        <v>1138</v>
      </c>
      <c r="G102" s="203" t="s">
        <v>345</v>
      </c>
      <c r="H102" s="202">
        <v>1</v>
      </c>
      <c r="I102" s="383"/>
      <c r="J102" s="383"/>
      <c r="K102" s="384"/>
      <c r="L102" s="189"/>
      <c r="M102" s="388" t="s">
        <v>5</v>
      </c>
      <c r="N102" s="391" t="s">
        <v>37</v>
      </c>
      <c r="O102" s="390">
        <v>0.42399999999999999</v>
      </c>
      <c r="P102" s="390">
        <f t="shared" si="0"/>
        <v>0.42399999999999999</v>
      </c>
      <c r="Q102" s="390">
        <v>1.2999999999999999E-4</v>
      </c>
      <c r="R102" s="390">
        <f t="shared" si="1"/>
        <v>1.2999999999999999E-4</v>
      </c>
      <c r="S102" s="390">
        <v>0</v>
      </c>
      <c r="T102" s="389">
        <f t="shared" si="2"/>
        <v>0</v>
      </c>
      <c r="AR102" s="192" t="s">
        <v>135</v>
      </c>
      <c r="AT102" s="192" t="s">
        <v>336</v>
      </c>
      <c r="AU102" s="192" t="s">
        <v>76</v>
      </c>
      <c r="AY102" s="192" t="s">
        <v>127</v>
      </c>
      <c r="BE102" s="195">
        <f t="shared" si="3"/>
        <v>0</v>
      </c>
      <c r="BF102" s="195">
        <f t="shared" si="4"/>
        <v>0</v>
      </c>
      <c r="BG102" s="195">
        <f t="shared" si="5"/>
        <v>0</v>
      </c>
      <c r="BH102" s="195">
        <f t="shared" si="6"/>
        <v>0</v>
      </c>
      <c r="BI102" s="195">
        <f t="shared" si="7"/>
        <v>0</v>
      </c>
      <c r="BJ102" s="192" t="s">
        <v>74</v>
      </c>
      <c r="BK102" s="195">
        <f t="shared" si="8"/>
        <v>0</v>
      </c>
      <c r="BL102" s="192" t="s">
        <v>135</v>
      </c>
      <c r="BM102" s="192" t="s">
        <v>1137</v>
      </c>
    </row>
    <row r="103" spans="2:65" s="379" customFormat="1" ht="22.5" customHeight="1" x14ac:dyDescent="0.3">
      <c r="B103" s="206"/>
      <c r="C103" s="205" t="s">
        <v>10</v>
      </c>
      <c r="D103" s="205" t="s">
        <v>336</v>
      </c>
      <c r="E103" s="204" t="s">
        <v>1136</v>
      </c>
      <c r="F103" s="384" t="s">
        <v>1135</v>
      </c>
      <c r="G103" s="203" t="s">
        <v>252</v>
      </c>
      <c r="H103" s="202">
        <v>24</v>
      </c>
      <c r="I103" s="383"/>
      <c r="J103" s="383"/>
      <c r="K103" s="384"/>
      <c r="L103" s="189"/>
      <c r="M103" s="388" t="s">
        <v>5</v>
      </c>
      <c r="N103" s="391" t="s">
        <v>37</v>
      </c>
      <c r="O103" s="390">
        <v>0.42399999999999999</v>
      </c>
      <c r="P103" s="390">
        <f t="shared" si="0"/>
        <v>10.176</v>
      </c>
      <c r="Q103" s="390">
        <v>1.2999999999999999E-4</v>
      </c>
      <c r="R103" s="390">
        <f t="shared" si="1"/>
        <v>3.1199999999999995E-3</v>
      </c>
      <c r="S103" s="390">
        <v>0</v>
      </c>
      <c r="T103" s="389">
        <f t="shared" si="2"/>
        <v>0</v>
      </c>
      <c r="AR103" s="192" t="s">
        <v>135</v>
      </c>
      <c r="AT103" s="192" t="s">
        <v>336</v>
      </c>
      <c r="AU103" s="192" t="s">
        <v>76</v>
      </c>
      <c r="AY103" s="192" t="s">
        <v>127</v>
      </c>
      <c r="BE103" s="195">
        <f t="shared" si="3"/>
        <v>0</v>
      </c>
      <c r="BF103" s="195">
        <f t="shared" si="4"/>
        <v>0</v>
      </c>
      <c r="BG103" s="195">
        <f t="shared" si="5"/>
        <v>0</v>
      </c>
      <c r="BH103" s="195">
        <f t="shared" si="6"/>
        <v>0</v>
      </c>
      <c r="BI103" s="195">
        <f t="shared" si="7"/>
        <v>0</v>
      </c>
      <c r="BJ103" s="192" t="s">
        <v>74</v>
      </c>
      <c r="BK103" s="195">
        <f t="shared" si="8"/>
        <v>0</v>
      </c>
      <c r="BL103" s="192" t="s">
        <v>135</v>
      </c>
      <c r="BM103" s="192" t="s">
        <v>1134</v>
      </c>
    </row>
    <row r="104" spans="2:65" s="379" customFormat="1" ht="31.5" customHeight="1" x14ac:dyDescent="0.3">
      <c r="B104" s="206"/>
      <c r="C104" s="205" t="s">
        <v>881</v>
      </c>
      <c r="D104" s="205" t="s">
        <v>336</v>
      </c>
      <c r="E104" s="204" t="s">
        <v>1133</v>
      </c>
      <c r="F104" s="384" t="s">
        <v>1132</v>
      </c>
      <c r="G104" s="203" t="s">
        <v>345</v>
      </c>
      <c r="H104" s="202">
        <v>1</v>
      </c>
      <c r="I104" s="383"/>
      <c r="J104" s="383"/>
      <c r="K104" s="384"/>
      <c r="L104" s="189"/>
      <c r="M104" s="388" t="s">
        <v>5</v>
      </c>
      <c r="N104" s="391" t="s">
        <v>37</v>
      </c>
      <c r="O104" s="390">
        <v>0</v>
      </c>
      <c r="P104" s="390">
        <f t="shared" si="0"/>
        <v>0</v>
      </c>
      <c r="Q104" s="390">
        <v>0</v>
      </c>
      <c r="R104" s="390">
        <f t="shared" si="1"/>
        <v>0</v>
      </c>
      <c r="S104" s="390">
        <v>0</v>
      </c>
      <c r="T104" s="389">
        <f t="shared" si="2"/>
        <v>0</v>
      </c>
      <c r="AR104" s="192" t="s">
        <v>135</v>
      </c>
      <c r="AT104" s="192" t="s">
        <v>336</v>
      </c>
      <c r="AU104" s="192" t="s">
        <v>76</v>
      </c>
      <c r="AY104" s="192" t="s">
        <v>127</v>
      </c>
      <c r="BE104" s="195">
        <f t="shared" si="3"/>
        <v>0</v>
      </c>
      <c r="BF104" s="195">
        <f t="shared" si="4"/>
        <v>0</v>
      </c>
      <c r="BG104" s="195">
        <f t="shared" si="5"/>
        <v>0</v>
      </c>
      <c r="BH104" s="195">
        <f t="shared" si="6"/>
        <v>0</v>
      </c>
      <c r="BI104" s="195">
        <f t="shared" si="7"/>
        <v>0</v>
      </c>
      <c r="BJ104" s="192" t="s">
        <v>74</v>
      </c>
      <c r="BK104" s="195">
        <f t="shared" si="8"/>
        <v>0</v>
      </c>
      <c r="BL104" s="192" t="s">
        <v>135</v>
      </c>
      <c r="BM104" s="192" t="s">
        <v>1131</v>
      </c>
    </row>
    <row r="105" spans="2:65" s="379" customFormat="1" ht="31.5" customHeight="1" x14ac:dyDescent="0.3">
      <c r="B105" s="206"/>
      <c r="C105" s="205" t="s">
        <v>877</v>
      </c>
      <c r="D105" s="205" t="s">
        <v>336</v>
      </c>
      <c r="E105" s="204" t="s">
        <v>1130</v>
      </c>
      <c r="F105" s="384" t="s">
        <v>1129</v>
      </c>
      <c r="G105" s="203" t="s">
        <v>752</v>
      </c>
      <c r="H105" s="202">
        <v>200</v>
      </c>
      <c r="I105" s="383"/>
      <c r="J105" s="383"/>
      <c r="K105" s="384"/>
      <c r="L105" s="189"/>
      <c r="M105" s="388" t="s">
        <v>5</v>
      </c>
      <c r="N105" s="391" t="s">
        <v>37</v>
      </c>
      <c r="O105" s="390">
        <v>0</v>
      </c>
      <c r="P105" s="390">
        <f t="shared" si="0"/>
        <v>0</v>
      </c>
      <c r="Q105" s="390">
        <v>0</v>
      </c>
      <c r="R105" s="390">
        <f t="shared" si="1"/>
        <v>0</v>
      </c>
      <c r="S105" s="390">
        <v>0</v>
      </c>
      <c r="T105" s="389">
        <f t="shared" si="2"/>
        <v>0</v>
      </c>
      <c r="AR105" s="192" t="s">
        <v>135</v>
      </c>
      <c r="AT105" s="192" t="s">
        <v>336</v>
      </c>
      <c r="AU105" s="192" t="s">
        <v>76</v>
      </c>
      <c r="AY105" s="192" t="s">
        <v>127</v>
      </c>
      <c r="BE105" s="195">
        <f t="shared" si="3"/>
        <v>0</v>
      </c>
      <c r="BF105" s="195">
        <f t="shared" si="4"/>
        <v>0</v>
      </c>
      <c r="BG105" s="195">
        <f t="shared" si="5"/>
        <v>0</v>
      </c>
      <c r="BH105" s="195">
        <f t="shared" si="6"/>
        <v>0</v>
      </c>
      <c r="BI105" s="195">
        <f t="shared" si="7"/>
        <v>0</v>
      </c>
      <c r="BJ105" s="192" t="s">
        <v>74</v>
      </c>
      <c r="BK105" s="195">
        <f t="shared" si="8"/>
        <v>0</v>
      </c>
      <c r="BL105" s="192" t="s">
        <v>135</v>
      </c>
      <c r="BM105" s="192" t="s">
        <v>1128</v>
      </c>
    </row>
    <row r="106" spans="2:65" s="379" customFormat="1" ht="31.5" customHeight="1" x14ac:dyDescent="0.3">
      <c r="B106" s="206"/>
      <c r="C106" s="205" t="s">
        <v>873</v>
      </c>
      <c r="D106" s="205" t="s">
        <v>336</v>
      </c>
      <c r="E106" s="204" t="s">
        <v>1127</v>
      </c>
      <c r="F106" s="384" t="s">
        <v>1126</v>
      </c>
      <c r="G106" s="203" t="s">
        <v>345</v>
      </c>
      <c r="H106" s="202">
        <v>1</v>
      </c>
      <c r="I106" s="383"/>
      <c r="J106" s="383"/>
      <c r="K106" s="384"/>
      <c r="L106" s="189"/>
      <c r="M106" s="388" t="s">
        <v>5</v>
      </c>
      <c r="N106" s="391" t="s">
        <v>37</v>
      </c>
      <c r="O106" s="390">
        <v>1.363</v>
      </c>
      <c r="P106" s="390">
        <f t="shared" si="0"/>
        <v>1.363</v>
      </c>
      <c r="Q106" s="390">
        <v>2.3700000000000001E-3</v>
      </c>
      <c r="R106" s="390">
        <f t="shared" si="1"/>
        <v>2.3700000000000001E-3</v>
      </c>
      <c r="S106" s="390">
        <v>0</v>
      </c>
      <c r="T106" s="389">
        <f t="shared" si="2"/>
        <v>0</v>
      </c>
      <c r="AR106" s="192" t="s">
        <v>135</v>
      </c>
      <c r="AT106" s="192" t="s">
        <v>336</v>
      </c>
      <c r="AU106" s="192" t="s">
        <v>76</v>
      </c>
      <c r="AY106" s="192" t="s">
        <v>127</v>
      </c>
      <c r="BE106" s="195">
        <f t="shared" si="3"/>
        <v>0</v>
      </c>
      <c r="BF106" s="195">
        <f t="shared" si="4"/>
        <v>0</v>
      </c>
      <c r="BG106" s="195">
        <f t="shared" si="5"/>
        <v>0</v>
      </c>
      <c r="BH106" s="195">
        <f t="shared" si="6"/>
        <v>0</v>
      </c>
      <c r="BI106" s="195">
        <f t="shared" si="7"/>
        <v>0</v>
      </c>
      <c r="BJ106" s="192" t="s">
        <v>74</v>
      </c>
      <c r="BK106" s="195">
        <f t="shared" si="8"/>
        <v>0</v>
      </c>
      <c r="BL106" s="192" t="s">
        <v>135</v>
      </c>
      <c r="BM106" s="192" t="s">
        <v>1125</v>
      </c>
    </row>
    <row r="107" spans="2:65" s="379" customFormat="1" ht="31.5" customHeight="1" x14ac:dyDescent="0.3">
      <c r="B107" s="206"/>
      <c r="C107" s="205" t="s">
        <v>869</v>
      </c>
      <c r="D107" s="205" t="s">
        <v>336</v>
      </c>
      <c r="E107" s="204" t="s">
        <v>1124</v>
      </c>
      <c r="F107" s="384" t="s">
        <v>1123</v>
      </c>
      <c r="G107" s="203" t="s">
        <v>345</v>
      </c>
      <c r="H107" s="202">
        <v>1</v>
      </c>
      <c r="I107" s="383"/>
      <c r="J107" s="383"/>
      <c r="K107" s="384"/>
      <c r="L107" s="189"/>
      <c r="M107" s="388" t="s">
        <v>5</v>
      </c>
      <c r="N107" s="391" t="s">
        <v>37</v>
      </c>
      <c r="O107" s="390">
        <v>2.1739999999999999</v>
      </c>
      <c r="P107" s="390">
        <f t="shared" si="0"/>
        <v>2.1739999999999999</v>
      </c>
      <c r="Q107" s="390">
        <v>3.79E-3</v>
      </c>
      <c r="R107" s="390">
        <f t="shared" si="1"/>
        <v>3.79E-3</v>
      </c>
      <c r="S107" s="390">
        <v>0</v>
      </c>
      <c r="T107" s="389">
        <f t="shared" si="2"/>
        <v>0</v>
      </c>
      <c r="AR107" s="192" t="s">
        <v>135</v>
      </c>
      <c r="AT107" s="192" t="s">
        <v>336</v>
      </c>
      <c r="AU107" s="192" t="s">
        <v>76</v>
      </c>
      <c r="AY107" s="192" t="s">
        <v>127</v>
      </c>
      <c r="BE107" s="195">
        <f t="shared" si="3"/>
        <v>0</v>
      </c>
      <c r="BF107" s="195">
        <f t="shared" si="4"/>
        <v>0</v>
      </c>
      <c r="BG107" s="195">
        <f t="shared" si="5"/>
        <v>0</v>
      </c>
      <c r="BH107" s="195">
        <f t="shared" si="6"/>
        <v>0</v>
      </c>
      <c r="BI107" s="195">
        <f t="shared" si="7"/>
        <v>0</v>
      </c>
      <c r="BJ107" s="192" t="s">
        <v>74</v>
      </c>
      <c r="BK107" s="195">
        <f t="shared" si="8"/>
        <v>0</v>
      </c>
      <c r="BL107" s="192" t="s">
        <v>135</v>
      </c>
      <c r="BM107" s="192" t="s">
        <v>1122</v>
      </c>
    </row>
    <row r="108" spans="2:65" s="379" customFormat="1" ht="22.5" customHeight="1" x14ac:dyDescent="0.3">
      <c r="B108" s="206"/>
      <c r="C108" s="205" t="s">
        <v>477</v>
      </c>
      <c r="D108" s="205" t="s">
        <v>336</v>
      </c>
      <c r="E108" s="204" t="s">
        <v>1121</v>
      </c>
      <c r="F108" s="384" t="s">
        <v>1120</v>
      </c>
      <c r="G108" s="203" t="s">
        <v>345</v>
      </c>
      <c r="H108" s="202">
        <v>1</v>
      </c>
      <c r="I108" s="383"/>
      <c r="J108" s="383"/>
      <c r="K108" s="384"/>
      <c r="L108" s="189"/>
      <c r="M108" s="388" t="s">
        <v>5</v>
      </c>
      <c r="N108" s="391" t="s">
        <v>37</v>
      </c>
      <c r="O108" s="390">
        <v>1.1120000000000001</v>
      </c>
      <c r="P108" s="390">
        <f t="shared" si="0"/>
        <v>1.1120000000000001</v>
      </c>
      <c r="Q108" s="390">
        <v>1.15E-3</v>
      </c>
      <c r="R108" s="390">
        <f t="shared" si="1"/>
        <v>1.15E-3</v>
      </c>
      <c r="S108" s="390">
        <v>0</v>
      </c>
      <c r="T108" s="389">
        <f t="shared" si="2"/>
        <v>0</v>
      </c>
      <c r="AR108" s="192" t="s">
        <v>135</v>
      </c>
      <c r="AT108" s="192" t="s">
        <v>336</v>
      </c>
      <c r="AU108" s="192" t="s">
        <v>76</v>
      </c>
      <c r="AY108" s="192" t="s">
        <v>127</v>
      </c>
      <c r="BE108" s="195">
        <f t="shared" si="3"/>
        <v>0</v>
      </c>
      <c r="BF108" s="195">
        <f t="shared" si="4"/>
        <v>0</v>
      </c>
      <c r="BG108" s="195">
        <f t="shared" si="5"/>
        <v>0</v>
      </c>
      <c r="BH108" s="195">
        <f t="shared" si="6"/>
        <v>0</v>
      </c>
      <c r="BI108" s="195">
        <f t="shared" si="7"/>
        <v>0</v>
      </c>
      <c r="BJ108" s="192" t="s">
        <v>74</v>
      </c>
      <c r="BK108" s="195">
        <f t="shared" si="8"/>
        <v>0</v>
      </c>
      <c r="BL108" s="192" t="s">
        <v>135</v>
      </c>
      <c r="BM108" s="192" t="s">
        <v>1119</v>
      </c>
    </row>
    <row r="109" spans="2:65" s="379" customFormat="1" ht="22.5" customHeight="1" x14ac:dyDescent="0.3">
      <c r="B109" s="206"/>
      <c r="C109" s="205" t="s">
        <v>455</v>
      </c>
      <c r="D109" s="205" t="s">
        <v>336</v>
      </c>
      <c r="E109" s="204" t="s">
        <v>1118</v>
      </c>
      <c r="F109" s="384" t="s">
        <v>1117</v>
      </c>
      <c r="G109" s="203" t="s">
        <v>345</v>
      </c>
      <c r="H109" s="202">
        <v>7</v>
      </c>
      <c r="I109" s="383"/>
      <c r="J109" s="383"/>
      <c r="K109" s="384"/>
      <c r="L109" s="189"/>
      <c r="M109" s="388" t="s">
        <v>5</v>
      </c>
      <c r="N109" s="391" t="s">
        <v>37</v>
      </c>
      <c r="O109" s="390">
        <v>0.66600000000000004</v>
      </c>
      <c r="P109" s="390">
        <f t="shared" si="0"/>
        <v>4.6619999999999999</v>
      </c>
      <c r="Q109" s="390">
        <v>6.1700000000000001E-3</v>
      </c>
      <c r="R109" s="390">
        <f t="shared" si="1"/>
        <v>4.3189999999999999E-2</v>
      </c>
      <c r="S109" s="390">
        <v>0</v>
      </c>
      <c r="T109" s="389">
        <f t="shared" si="2"/>
        <v>0</v>
      </c>
      <c r="AR109" s="192" t="s">
        <v>135</v>
      </c>
      <c r="AT109" s="192" t="s">
        <v>336</v>
      </c>
      <c r="AU109" s="192" t="s">
        <v>76</v>
      </c>
      <c r="AY109" s="192" t="s">
        <v>127</v>
      </c>
      <c r="BE109" s="195">
        <f t="shared" si="3"/>
        <v>0</v>
      </c>
      <c r="BF109" s="195">
        <f t="shared" si="4"/>
        <v>0</v>
      </c>
      <c r="BG109" s="195">
        <f t="shared" si="5"/>
        <v>0</v>
      </c>
      <c r="BH109" s="195">
        <f t="shared" si="6"/>
        <v>0</v>
      </c>
      <c r="BI109" s="195">
        <f t="shared" si="7"/>
        <v>0</v>
      </c>
      <c r="BJ109" s="192" t="s">
        <v>74</v>
      </c>
      <c r="BK109" s="195">
        <f t="shared" si="8"/>
        <v>0</v>
      </c>
      <c r="BL109" s="192" t="s">
        <v>135</v>
      </c>
      <c r="BM109" s="192" t="s">
        <v>1116</v>
      </c>
    </row>
    <row r="110" spans="2:65" s="379" customFormat="1" ht="22.5" customHeight="1" x14ac:dyDescent="0.3">
      <c r="B110" s="206"/>
      <c r="C110" s="205" t="s">
        <v>459</v>
      </c>
      <c r="D110" s="205" t="s">
        <v>336</v>
      </c>
      <c r="E110" s="204" t="s">
        <v>1115</v>
      </c>
      <c r="F110" s="384" t="s">
        <v>1114</v>
      </c>
      <c r="G110" s="203" t="s">
        <v>345</v>
      </c>
      <c r="H110" s="202">
        <v>1</v>
      </c>
      <c r="I110" s="383"/>
      <c r="J110" s="383"/>
      <c r="K110" s="384"/>
      <c r="L110" s="189"/>
      <c r="M110" s="388" t="s">
        <v>5</v>
      </c>
      <c r="N110" s="391" t="s">
        <v>37</v>
      </c>
      <c r="O110" s="390">
        <v>0.95699999999999996</v>
      </c>
      <c r="P110" s="390">
        <f t="shared" si="0"/>
        <v>0.95699999999999996</v>
      </c>
      <c r="Q110" s="390">
        <v>9.6299999999999997E-3</v>
      </c>
      <c r="R110" s="390">
        <f t="shared" si="1"/>
        <v>9.6299999999999997E-3</v>
      </c>
      <c r="S110" s="390">
        <v>0</v>
      </c>
      <c r="T110" s="389">
        <f t="shared" si="2"/>
        <v>0</v>
      </c>
      <c r="AR110" s="192" t="s">
        <v>135</v>
      </c>
      <c r="AT110" s="192" t="s">
        <v>336</v>
      </c>
      <c r="AU110" s="192" t="s">
        <v>76</v>
      </c>
      <c r="AY110" s="192" t="s">
        <v>127</v>
      </c>
      <c r="BE110" s="195">
        <f t="shared" si="3"/>
        <v>0</v>
      </c>
      <c r="BF110" s="195">
        <f t="shared" si="4"/>
        <v>0</v>
      </c>
      <c r="BG110" s="195">
        <f t="shared" si="5"/>
        <v>0</v>
      </c>
      <c r="BH110" s="195">
        <f t="shared" si="6"/>
        <v>0</v>
      </c>
      <c r="BI110" s="195">
        <f t="shared" si="7"/>
        <v>0</v>
      </c>
      <c r="BJ110" s="192" t="s">
        <v>74</v>
      </c>
      <c r="BK110" s="195">
        <f t="shared" si="8"/>
        <v>0</v>
      </c>
      <c r="BL110" s="192" t="s">
        <v>135</v>
      </c>
      <c r="BM110" s="192" t="s">
        <v>1113</v>
      </c>
    </row>
    <row r="111" spans="2:65" s="379" customFormat="1" ht="22.5" customHeight="1" x14ac:dyDescent="0.3">
      <c r="B111" s="206"/>
      <c r="C111" s="205" t="s">
        <v>463</v>
      </c>
      <c r="D111" s="205" t="s">
        <v>336</v>
      </c>
      <c r="E111" s="204" t="s">
        <v>1112</v>
      </c>
      <c r="F111" s="384" t="s">
        <v>1111</v>
      </c>
      <c r="G111" s="203" t="s">
        <v>345</v>
      </c>
      <c r="H111" s="202">
        <v>2</v>
      </c>
      <c r="I111" s="383"/>
      <c r="J111" s="383"/>
      <c r="K111" s="384"/>
      <c r="L111" s="189"/>
      <c r="M111" s="388" t="s">
        <v>5</v>
      </c>
      <c r="N111" s="391" t="s">
        <v>37</v>
      </c>
      <c r="O111" s="390">
        <v>1.726</v>
      </c>
      <c r="P111" s="390">
        <f t="shared" si="0"/>
        <v>3.452</v>
      </c>
      <c r="Q111" s="390">
        <v>1.1679999999999999E-2</v>
      </c>
      <c r="R111" s="390">
        <f t="shared" si="1"/>
        <v>2.3359999999999999E-2</v>
      </c>
      <c r="S111" s="390">
        <v>0</v>
      </c>
      <c r="T111" s="389">
        <f t="shared" si="2"/>
        <v>0</v>
      </c>
      <c r="AR111" s="192" t="s">
        <v>135</v>
      </c>
      <c r="AT111" s="192" t="s">
        <v>336</v>
      </c>
      <c r="AU111" s="192" t="s">
        <v>76</v>
      </c>
      <c r="AY111" s="192" t="s">
        <v>127</v>
      </c>
      <c r="BE111" s="195">
        <f t="shared" si="3"/>
        <v>0</v>
      </c>
      <c r="BF111" s="195">
        <f t="shared" si="4"/>
        <v>0</v>
      </c>
      <c r="BG111" s="195">
        <f t="shared" si="5"/>
        <v>0</v>
      </c>
      <c r="BH111" s="195">
        <f t="shared" si="6"/>
        <v>0</v>
      </c>
      <c r="BI111" s="195">
        <f t="shared" si="7"/>
        <v>0</v>
      </c>
      <c r="BJ111" s="192" t="s">
        <v>74</v>
      </c>
      <c r="BK111" s="195">
        <f t="shared" si="8"/>
        <v>0</v>
      </c>
      <c r="BL111" s="192" t="s">
        <v>135</v>
      </c>
      <c r="BM111" s="192" t="s">
        <v>1110</v>
      </c>
    </row>
    <row r="112" spans="2:65" s="379" customFormat="1" ht="31.5" customHeight="1" x14ac:dyDescent="0.3">
      <c r="B112" s="206"/>
      <c r="C112" s="205" t="s">
        <v>467</v>
      </c>
      <c r="D112" s="205" t="s">
        <v>336</v>
      </c>
      <c r="E112" s="204" t="s">
        <v>986</v>
      </c>
      <c r="F112" s="384" t="s">
        <v>985</v>
      </c>
      <c r="G112" s="203" t="s">
        <v>345</v>
      </c>
      <c r="H112" s="202">
        <v>6</v>
      </c>
      <c r="I112" s="383"/>
      <c r="J112" s="383"/>
      <c r="K112" s="384"/>
      <c r="L112" s="189"/>
      <c r="M112" s="388" t="s">
        <v>5</v>
      </c>
      <c r="N112" s="391" t="s">
        <v>37</v>
      </c>
      <c r="O112" s="390">
        <v>0.433</v>
      </c>
      <c r="P112" s="390">
        <f t="shared" si="0"/>
        <v>2.5979999999999999</v>
      </c>
      <c r="Q112" s="390">
        <v>1.47E-3</v>
      </c>
      <c r="R112" s="390">
        <f t="shared" si="1"/>
        <v>8.8199999999999997E-3</v>
      </c>
      <c r="S112" s="390">
        <v>0</v>
      </c>
      <c r="T112" s="389">
        <f t="shared" si="2"/>
        <v>0</v>
      </c>
      <c r="AR112" s="192" t="s">
        <v>135</v>
      </c>
      <c r="AT112" s="192" t="s">
        <v>336</v>
      </c>
      <c r="AU112" s="192" t="s">
        <v>76</v>
      </c>
      <c r="AY112" s="192" t="s">
        <v>127</v>
      </c>
      <c r="BE112" s="195">
        <f t="shared" si="3"/>
        <v>0</v>
      </c>
      <c r="BF112" s="195">
        <f t="shared" si="4"/>
        <v>0</v>
      </c>
      <c r="BG112" s="195">
        <f t="shared" si="5"/>
        <v>0</v>
      </c>
      <c r="BH112" s="195">
        <f t="shared" si="6"/>
        <v>0</v>
      </c>
      <c r="BI112" s="195">
        <f t="shared" si="7"/>
        <v>0</v>
      </c>
      <c r="BJ112" s="192" t="s">
        <v>74</v>
      </c>
      <c r="BK112" s="195">
        <f t="shared" si="8"/>
        <v>0</v>
      </c>
      <c r="BL112" s="192" t="s">
        <v>135</v>
      </c>
      <c r="BM112" s="192" t="s">
        <v>1109</v>
      </c>
    </row>
    <row r="113" spans="2:65" s="379" customFormat="1" ht="22.5" customHeight="1" x14ac:dyDescent="0.3">
      <c r="B113" s="206"/>
      <c r="C113" s="205" t="s">
        <v>485</v>
      </c>
      <c r="D113" s="205" t="s">
        <v>336</v>
      </c>
      <c r="E113" s="204" t="s">
        <v>1108</v>
      </c>
      <c r="F113" s="384" t="s">
        <v>1107</v>
      </c>
      <c r="G113" s="203" t="s">
        <v>345</v>
      </c>
      <c r="H113" s="202">
        <v>6</v>
      </c>
      <c r="I113" s="383"/>
      <c r="J113" s="383"/>
      <c r="K113" s="384"/>
      <c r="L113" s="189"/>
      <c r="M113" s="388" t="s">
        <v>5</v>
      </c>
      <c r="N113" s="391" t="s">
        <v>37</v>
      </c>
      <c r="O113" s="390">
        <v>0.20599999999999999</v>
      </c>
      <c r="P113" s="390">
        <f t="shared" si="0"/>
        <v>1.236</v>
      </c>
      <c r="Q113" s="390">
        <v>8.4999999999999995E-4</v>
      </c>
      <c r="R113" s="390">
        <f t="shared" si="1"/>
        <v>5.0999999999999995E-3</v>
      </c>
      <c r="S113" s="390">
        <v>0</v>
      </c>
      <c r="T113" s="389">
        <f t="shared" si="2"/>
        <v>0</v>
      </c>
      <c r="AR113" s="192" t="s">
        <v>135</v>
      </c>
      <c r="AT113" s="192" t="s">
        <v>336</v>
      </c>
      <c r="AU113" s="192" t="s">
        <v>76</v>
      </c>
      <c r="AY113" s="192" t="s">
        <v>127</v>
      </c>
      <c r="BE113" s="195">
        <f t="shared" si="3"/>
        <v>0</v>
      </c>
      <c r="BF113" s="195">
        <f t="shared" si="4"/>
        <v>0</v>
      </c>
      <c r="BG113" s="195">
        <f t="shared" si="5"/>
        <v>0</v>
      </c>
      <c r="BH113" s="195">
        <f t="shared" si="6"/>
        <v>0</v>
      </c>
      <c r="BI113" s="195">
        <f t="shared" si="7"/>
        <v>0</v>
      </c>
      <c r="BJ113" s="192" t="s">
        <v>74</v>
      </c>
      <c r="BK113" s="195">
        <f t="shared" si="8"/>
        <v>0</v>
      </c>
      <c r="BL113" s="192" t="s">
        <v>135</v>
      </c>
      <c r="BM113" s="192" t="s">
        <v>1106</v>
      </c>
    </row>
    <row r="114" spans="2:65" s="379" customFormat="1" ht="22.5" customHeight="1" x14ac:dyDescent="0.3">
      <c r="B114" s="206"/>
      <c r="C114" s="205" t="s">
        <v>134</v>
      </c>
      <c r="D114" s="205" t="s">
        <v>336</v>
      </c>
      <c r="E114" s="204" t="s">
        <v>1105</v>
      </c>
      <c r="F114" s="384" t="s">
        <v>1104</v>
      </c>
      <c r="G114" s="203" t="s">
        <v>345</v>
      </c>
      <c r="H114" s="202">
        <v>1</v>
      </c>
      <c r="I114" s="383"/>
      <c r="J114" s="383"/>
      <c r="K114" s="384"/>
      <c r="L114" s="189"/>
      <c r="M114" s="388" t="s">
        <v>5</v>
      </c>
      <c r="N114" s="391" t="s">
        <v>37</v>
      </c>
      <c r="O114" s="390">
        <v>0.251</v>
      </c>
      <c r="P114" s="390">
        <f t="shared" si="0"/>
        <v>0.251</v>
      </c>
      <c r="Q114" s="390">
        <v>5.1000000000000004E-4</v>
      </c>
      <c r="R114" s="390">
        <f t="shared" si="1"/>
        <v>5.1000000000000004E-4</v>
      </c>
      <c r="S114" s="390">
        <v>0</v>
      </c>
      <c r="T114" s="389">
        <f t="shared" si="2"/>
        <v>0</v>
      </c>
      <c r="AR114" s="192" t="s">
        <v>135</v>
      </c>
      <c r="AT114" s="192" t="s">
        <v>336</v>
      </c>
      <c r="AU114" s="192" t="s">
        <v>76</v>
      </c>
      <c r="AY114" s="192" t="s">
        <v>127</v>
      </c>
      <c r="BE114" s="195">
        <f t="shared" si="3"/>
        <v>0</v>
      </c>
      <c r="BF114" s="195">
        <f t="shared" si="4"/>
        <v>0</v>
      </c>
      <c r="BG114" s="195">
        <f t="shared" si="5"/>
        <v>0</v>
      </c>
      <c r="BH114" s="195">
        <f t="shared" si="6"/>
        <v>0</v>
      </c>
      <c r="BI114" s="195">
        <f t="shared" si="7"/>
        <v>0</v>
      </c>
      <c r="BJ114" s="192" t="s">
        <v>74</v>
      </c>
      <c r="BK114" s="195">
        <f t="shared" si="8"/>
        <v>0</v>
      </c>
      <c r="BL114" s="192" t="s">
        <v>135</v>
      </c>
      <c r="BM114" s="192" t="s">
        <v>1103</v>
      </c>
    </row>
    <row r="115" spans="2:65" s="392" customFormat="1" ht="29.85" customHeight="1" x14ac:dyDescent="0.3">
      <c r="B115" s="400"/>
      <c r="D115" s="403" t="s">
        <v>65</v>
      </c>
      <c r="E115" s="402" t="s">
        <v>1074</v>
      </c>
      <c r="F115" s="402" t="s">
        <v>1073</v>
      </c>
      <c r="J115" s="401"/>
      <c r="L115" s="400"/>
      <c r="M115" s="399"/>
      <c r="N115" s="397"/>
      <c r="O115" s="397"/>
      <c r="P115" s="398">
        <f>P116</f>
        <v>2.4390000000000001</v>
      </c>
      <c r="Q115" s="397"/>
      <c r="R115" s="398">
        <f>R116</f>
        <v>2.5499999999999997E-3</v>
      </c>
      <c r="S115" s="397"/>
      <c r="T115" s="396">
        <f>T116</f>
        <v>0</v>
      </c>
      <c r="AR115" s="394" t="s">
        <v>76</v>
      </c>
      <c r="AT115" s="395" t="s">
        <v>65</v>
      </c>
      <c r="AU115" s="395" t="s">
        <v>74</v>
      </c>
      <c r="AY115" s="394" t="s">
        <v>127</v>
      </c>
      <c r="BK115" s="393">
        <f>BK116</f>
        <v>0</v>
      </c>
    </row>
    <row r="116" spans="2:65" s="379" customFormat="1" ht="31.5" customHeight="1" x14ac:dyDescent="0.3">
      <c r="B116" s="206"/>
      <c r="C116" s="205" t="s">
        <v>489</v>
      </c>
      <c r="D116" s="205" t="s">
        <v>336</v>
      </c>
      <c r="E116" s="204" t="s">
        <v>1072</v>
      </c>
      <c r="F116" s="384" t="s">
        <v>1071</v>
      </c>
      <c r="G116" s="203" t="s">
        <v>345</v>
      </c>
      <c r="H116" s="202">
        <v>3</v>
      </c>
      <c r="I116" s="383"/>
      <c r="J116" s="383"/>
      <c r="K116" s="384"/>
      <c r="L116" s="189"/>
      <c r="M116" s="388" t="s">
        <v>5</v>
      </c>
      <c r="N116" s="391" t="s">
        <v>37</v>
      </c>
      <c r="O116" s="390">
        <v>0.81299999999999994</v>
      </c>
      <c r="P116" s="390">
        <f>O116*H116</f>
        <v>2.4390000000000001</v>
      </c>
      <c r="Q116" s="390">
        <v>8.4999999999999995E-4</v>
      </c>
      <c r="R116" s="390">
        <f>Q116*H116</f>
        <v>2.5499999999999997E-3</v>
      </c>
      <c r="S116" s="390">
        <v>0</v>
      </c>
      <c r="T116" s="389">
        <f>S116*H116</f>
        <v>0</v>
      </c>
      <c r="AR116" s="192" t="s">
        <v>135</v>
      </c>
      <c r="AT116" s="192" t="s">
        <v>336</v>
      </c>
      <c r="AU116" s="192" t="s">
        <v>76</v>
      </c>
      <c r="AY116" s="192" t="s">
        <v>127</v>
      </c>
      <c r="BE116" s="195">
        <f>IF(N116="základní",J116,0)</f>
        <v>0</v>
      </c>
      <c r="BF116" s="195">
        <f>IF(N116="snížená",J116,0)</f>
        <v>0</v>
      </c>
      <c r="BG116" s="195">
        <f>IF(N116="zákl. přenesená",J116,0)</f>
        <v>0</v>
      </c>
      <c r="BH116" s="195">
        <f>IF(N116="sníž. přenesená",J116,0)</f>
        <v>0</v>
      </c>
      <c r="BI116" s="195">
        <f>IF(N116="nulová",J116,0)</f>
        <v>0</v>
      </c>
      <c r="BJ116" s="192" t="s">
        <v>74</v>
      </c>
      <c r="BK116" s="195">
        <f>ROUND(I116*H116,2)</f>
        <v>0</v>
      </c>
      <c r="BL116" s="192" t="s">
        <v>135</v>
      </c>
      <c r="BM116" s="192" t="s">
        <v>1102</v>
      </c>
    </row>
    <row r="117" spans="2:65" s="392" customFormat="1" ht="29.85" customHeight="1" x14ac:dyDescent="0.3">
      <c r="B117" s="400"/>
      <c r="D117" s="403" t="s">
        <v>65</v>
      </c>
      <c r="E117" s="402" t="s">
        <v>839</v>
      </c>
      <c r="F117" s="402" t="s">
        <v>838</v>
      </c>
      <c r="J117" s="401"/>
      <c r="L117" s="400"/>
      <c r="M117" s="399"/>
      <c r="N117" s="397"/>
      <c r="O117" s="397"/>
      <c r="P117" s="398">
        <f>SUM(P118:P119)</f>
        <v>2.64</v>
      </c>
      <c r="Q117" s="397"/>
      <c r="R117" s="398">
        <f>SUM(R118:R119)</f>
        <v>9.049999999999999E-3</v>
      </c>
      <c r="S117" s="397"/>
      <c r="T117" s="396">
        <f>SUM(T118:T119)</f>
        <v>0</v>
      </c>
      <c r="AR117" s="394" t="s">
        <v>76</v>
      </c>
      <c r="AT117" s="395" t="s">
        <v>65</v>
      </c>
      <c r="AU117" s="395" t="s">
        <v>74</v>
      </c>
      <c r="AY117" s="394" t="s">
        <v>127</v>
      </c>
      <c r="BK117" s="393">
        <f>SUM(BK118:BK119)</f>
        <v>0</v>
      </c>
    </row>
    <row r="118" spans="2:65" s="379" customFormat="1" ht="31.5" customHeight="1" x14ac:dyDescent="0.3">
      <c r="B118" s="206"/>
      <c r="C118" s="205" t="s">
        <v>493</v>
      </c>
      <c r="D118" s="205" t="s">
        <v>336</v>
      </c>
      <c r="E118" s="204" t="s">
        <v>1101</v>
      </c>
      <c r="F118" s="384" t="s">
        <v>1100</v>
      </c>
      <c r="G118" s="203" t="s">
        <v>391</v>
      </c>
      <c r="H118" s="202">
        <v>30</v>
      </c>
      <c r="I118" s="383"/>
      <c r="J118" s="383"/>
      <c r="K118" s="384"/>
      <c r="L118" s="189"/>
      <c r="M118" s="388" t="s">
        <v>5</v>
      </c>
      <c r="N118" s="391" t="s">
        <v>37</v>
      </c>
      <c r="O118" s="390">
        <v>3.3000000000000002E-2</v>
      </c>
      <c r="P118" s="390">
        <f>O118*H118</f>
        <v>0.99</v>
      </c>
      <c r="Q118" s="390">
        <v>1.1E-4</v>
      </c>
      <c r="R118" s="390">
        <f>Q118*H118</f>
        <v>3.3E-3</v>
      </c>
      <c r="S118" s="390">
        <v>0</v>
      </c>
      <c r="T118" s="389">
        <f>S118*H118</f>
        <v>0</v>
      </c>
      <c r="AR118" s="192" t="s">
        <v>135</v>
      </c>
      <c r="AT118" s="192" t="s">
        <v>336</v>
      </c>
      <c r="AU118" s="192" t="s">
        <v>76</v>
      </c>
      <c r="AY118" s="192" t="s">
        <v>127</v>
      </c>
      <c r="BE118" s="195">
        <f>IF(N118="základní",J118,0)</f>
        <v>0</v>
      </c>
      <c r="BF118" s="195">
        <f>IF(N118="snížená",J118,0)</f>
        <v>0</v>
      </c>
      <c r="BG118" s="195">
        <f>IF(N118="zákl. přenesená",J118,0)</f>
        <v>0</v>
      </c>
      <c r="BH118" s="195">
        <f>IF(N118="sníž. přenesená",J118,0)</f>
        <v>0</v>
      </c>
      <c r="BI118" s="195">
        <f>IF(N118="nulová",J118,0)</f>
        <v>0</v>
      </c>
      <c r="BJ118" s="192" t="s">
        <v>74</v>
      </c>
      <c r="BK118" s="195">
        <f>ROUND(I118*H118,2)</f>
        <v>0</v>
      </c>
      <c r="BL118" s="192" t="s">
        <v>135</v>
      </c>
      <c r="BM118" s="192" t="s">
        <v>1099</v>
      </c>
    </row>
    <row r="119" spans="2:65" s="379" customFormat="1" ht="31.5" customHeight="1" x14ac:dyDescent="0.3">
      <c r="B119" s="206"/>
      <c r="C119" s="205" t="s">
        <v>824</v>
      </c>
      <c r="D119" s="205" t="s">
        <v>336</v>
      </c>
      <c r="E119" s="204" t="s">
        <v>1098</v>
      </c>
      <c r="F119" s="384" t="s">
        <v>1097</v>
      </c>
      <c r="G119" s="203" t="s">
        <v>391</v>
      </c>
      <c r="H119" s="202">
        <v>25</v>
      </c>
      <c r="I119" s="383"/>
      <c r="J119" s="383"/>
      <c r="K119" s="384"/>
      <c r="L119" s="189"/>
      <c r="M119" s="388" t="s">
        <v>5</v>
      </c>
      <c r="N119" s="387" t="s">
        <v>37</v>
      </c>
      <c r="O119" s="386">
        <v>6.6000000000000003E-2</v>
      </c>
      <c r="P119" s="386">
        <f>O119*H119</f>
        <v>1.6500000000000001</v>
      </c>
      <c r="Q119" s="386">
        <v>2.3000000000000001E-4</v>
      </c>
      <c r="R119" s="386">
        <f>Q119*H119</f>
        <v>5.7499999999999999E-3</v>
      </c>
      <c r="S119" s="386">
        <v>0</v>
      </c>
      <c r="T119" s="385">
        <f>S119*H119</f>
        <v>0</v>
      </c>
      <c r="AR119" s="192" t="s">
        <v>135</v>
      </c>
      <c r="AT119" s="192" t="s">
        <v>336</v>
      </c>
      <c r="AU119" s="192" t="s">
        <v>76</v>
      </c>
      <c r="AY119" s="192" t="s">
        <v>127</v>
      </c>
      <c r="BE119" s="195">
        <f>IF(N119="základní",J119,0)</f>
        <v>0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192" t="s">
        <v>74</v>
      </c>
      <c r="BK119" s="195">
        <f>ROUND(I119*H119,2)</f>
        <v>0</v>
      </c>
      <c r="BL119" s="192" t="s">
        <v>135</v>
      </c>
      <c r="BM119" s="192" t="s">
        <v>1096</v>
      </c>
    </row>
    <row r="120" spans="2:65" s="379" customFormat="1" ht="6.95" customHeight="1" x14ac:dyDescent="0.3">
      <c r="B120" s="191"/>
      <c r="C120" s="190"/>
      <c r="D120" s="190"/>
      <c r="E120" s="190"/>
      <c r="F120" s="190"/>
      <c r="G120" s="190"/>
      <c r="H120" s="190"/>
      <c r="I120" s="190"/>
      <c r="J120" s="190"/>
      <c r="K120" s="190"/>
      <c r="L120" s="189"/>
    </row>
  </sheetData>
  <autoFilter ref="C79:K119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240"/>
  <sheetViews>
    <sheetView showGridLines="0" topLeftCell="F1" workbookViewId="0">
      <pane ySplit="1" topLeftCell="A36" activePane="bottomLeft" state="frozen"/>
      <selection pane="bottomLeft" activeCell="E73" sqref="E73:H7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1" spans="1:68" ht="21.75" customHeight="1" x14ac:dyDescent="0.3">
      <c r="A1" s="92"/>
      <c r="B1" s="13"/>
      <c r="C1" s="13"/>
      <c r="D1" s="14" t="s">
        <v>1</v>
      </c>
      <c r="E1" s="13"/>
      <c r="F1" s="93" t="s">
        <v>97</v>
      </c>
      <c r="G1" s="526" t="s">
        <v>98</v>
      </c>
      <c r="H1" s="526"/>
      <c r="I1" s="13"/>
      <c r="J1" s="93" t="s">
        <v>99</v>
      </c>
      <c r="K1" s="14" t="s">
        <v>100</v>
      </c>
      <c r="L1" s="93" t="s">
        <v>101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</row>
    <row r="2" spans="1:68" ht="36.950000000000003" customHeight="1" x14ac:dyDescent="0.3">
      <c r="L2" s="496" t="s">
        <v>8</v>
      </c>
      <c r="M2" s="497"/>
      <c r="N2" s="497"/>
      <c r="O2" s="497"/>
      <c r="P2" s="497"/>
      <c r="Q2" s="497"/>
      <c r="R2" s="497"/>
      <c r="S2" s="497"/>
      <c r="T2" s="497"/>
      <c r="U2" s="497"/>
      <c r="V2" s="497"/>
      <c r="AR2" s="20" t="s">
        <v>84</v>
      </c>
    </row>
    <row r="3" spans="1:68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3"/>
      <c r="AR3" s="20" t="s">
        <v>76</v>
      </c>
    </row>
    <row r="4" spans="1:68" ht="36.950000000000003" customHeight="1" x14ac:dyDescent="0.3">
      <c r="B4" s="24"/>
      <c r="C4" s="25"/>
      <c r="D4" s="26" t="s">
        <v>102</v>
      </c>
      <c r="E4" s="25"/>
      <c r="F4" s="25"/>
      <c r="G4" s="25"/>
      <c r="H4" s="25"/>
      <c r="I4" s="25"/>
      <c r="J4" s="25"/>
      <c r="K4" s="27"/>
      <c r="M4" s="28" t="s">
        <v>13</v>
      </c>
      <c r="AR4" s="20" t="s">
        <v>6</v>
      </c>
    </row>
    <row r="5" spans="1:68" ht="6.95" customHeight="1" x14ac:dyDescent="0.3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68" ht="15" x14ac:dyDescent="0.3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68" ht="16.5" customHeight="1" x14ac:dyDescent="0.3">
      <c r="B7" s="24"/>
      <c r="C7" s="25"/>
      <c r="D7" s="25"/>
      <c r="E7" s="527" t="str">
        <f>'Rekapitulace stavby'!K6</f>
        <v>Valdice - modernizace tepelného hospodářství EED - SO 03 - Kulturní dům obj. 36</v>
      </c>
      <c r="F7" s="528"/>
      <c r="G7" s="528"/>
      <c r="H7" s="528"/>
      <c r="I7" s="25"/>
      <c r="J7" s="25"/>
      <c r="K7" s="27"/>
    </row>
    <row r="8" spans="1:68" s="1" customFormat="1" ht="15" x14ac:dyDescent="0.3">
      <c r="B8" s="34"/>
      <c r="C8" s="35"/>
      <c r="D8" s="32" t="s">
        <v>103</v>
      </c>
      <c r="E8" s="35"/>
      <c r="F8" s="35"/>
      <c r="G8" s="35"/>
      <c r="H8" s="35"/>
      <c r="I8" s="35"/>
      <c r="J8" s="35"/>
      <c r="K8" s="38"/>
    </row>
    <row r="9" spans="1:68" s="1" customFormat="1" ht="36.950000000000003" customHeight="1" x14ac:dyDescent="0.3">
      <c r="B9" s="34"/>
      <c r="C9" s="35"/>
      <c r="D9" s="35"/>
      <c r="E9" s="529" t="s">
        <v>137</v>
      </c>
      <c r="F9" s="530"/>
      <c r="G9" s="530"/>
      <c r="H9" s="530"/>
      <c r="I9" s="35"/>
      <c r="J9" s="35"/>
      <c r="K9" s="38"/>
    </row>
    <row r="10" spans="1:68" s="1" customForma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68" s="1" customFormat="1" ht="14.45" customHeight="1" x14ac:dyDescent="0.3">
      <c r="B11" s="34"/>
      <c r="C11" s="35"/>
      <c r="D11" s="32" t="s">
        <v>19</v>
      </c>
      <c r="E11" s="35"/>
      <c r="F11" s="30" t="s">
        <v>5</v>
      </c>
      <c r="G11" s="35"/>
      <c r="H11" s="35"/>
      <c r="I11" s="32" t="s">
        <v>20</v>
      </c>
      <c r="J11" s="30" t="s">
        <v>5</v>
      </c>
      <c r="K11" s="38"/>
    </row>
    <row r="12" spans="1:68" s="1" customFormat="1" ht="14.45" customHeight="1" x14ac:dyDescent="0.3">
      <c r="B12" s="34"/>
      <c r="C12" s="35"/>
      <c r="D12" s="32" t="s">
        <v>21</v>
      </c>
      <c r="E12" s="35"/>
      <c r="F12" s="30" t="s">
        <v>138</v>
      </c>
      <c r="G12" s="35"/>
      <c r="H12" s="35"/>
      <c r="I12" s="32" t="s">
        <v>23</v>
      </c>
      <c r="J12" s="95" t="str">
        <f>'Rekapitulace stavby'!AN8</f>
        <v>1. 5. 2018</v>
      </c>
      <c r="K12" s="38"/>
    </row>
    <row r="13" spans="1:68" s="1" customFormat="1" ht="10.9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68" s="1" customFormat="1" ht="14.45" customHeight="1" x14ac:dyDescent="0.3">
      <c r="B14" s="34"/>
      <c r="C14" s="35"/>
      <c r="D14" s="32" t="s">
        <v>24</v>
      </c>
      <c r="E14" s="35"/>
      <c r="F14" s="35"/>
      <c r="G14" s="35"/>
      <c r="H14" s="35"/>
      <c r="I14" s="32" t="s">
        <v>25</v>
      </c>
      <c r="J14" s="30" t="str">
        <f>IF('Rekapitulace stavby'!AN10="","",'Rekapitulace stavby'!AN10)</f>
        <v>00212423</v>
      </c>
      <c r="K14" s="38"/>
    </row>
    <row r="15" spans="1:68" s="1" customFormat="1" ht="18" customHeight="1" x14ac:dyDescent="0.3">
      <c r="B15" s="34"/>
      <c r="C15" s="35"/>
      <c r="D15" s="35"/>
      <c r="E15" s="30" t="str">
        <f>IF('Rekapitulace stavby'!E11="","",'Rekapitulace stavby'!E11)</f>
        <v>Vězeňská služba České republiky</v>
      </c>
      <c r="F15" s="35"/>
      <c r="G15" s="35"/>
      <c r="H15" s="35"/>
      <c r="I15" s="32" t="s">
        <v>26</v>
      </c>
      <c r="J15" s="30" t="str">
        <f>IF('Rekapitulace stavby'!AN11="","",'Rekapitulace stavby'!AN11)</f>
        <v/>
      </c>
      <c r="K15" s="38"/>
    </row>
    <row r="16" spans="1:68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 x14ac:dyDescent="0.3">
      <c r="B17" s="34"/>
      <c r="C17" s="35"/>
      <c r="D17" s="32" t="s">
        <v>27</v>
      </c>
      <c r="E17" s="35"/>
      <c r="F17" s="35"/>
      <c r="G17" s="35"/>
      <c r="H17" s="35"/>
      <c r="I17" s="32" t="s">
        <v>25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26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 x14ac:dyDescent="0.3">
      <c r="B20" s="34"/>
      <c r="C20" s="35"/>
      <c r="D20" s="32" t="s">
        <v>28</v>
      </c>
      <c r="E20" s="35"/>
      <c r="F20" s="35"/>
      <c r="G20" s="35"/>
      <c r="H20" s="35"/>
      <c r="I20" s="32" t="s">
        <v>25</v>
      </c>
      <c r="J20" s="30" t="str">
        <f>IF('Rekapitulace stavby'!AN16="","",'Rekapitulace stavby'!AN16)</f>
        <v>28811208</v>
      </c>
      <c r="K20" s="38"/>
    </row>
    <row r="21" spans="2:11" s="1" customFormat="1" ht="18" customHeight="1" x14ac:dyDescent="0.3">
      <c r="B21" s="34"/>
      <c r="C21" s="35"/>
      <c r="D21" s="35"/>
      <c r="E21" s="30" t="str">
        <f>IF('Rekapitulace stavby'!E17="","",'Rekapitulace stavby'!E17)</f>
        <v>PDE s.r.o.</v>
      </c>
      <c r="F21" s="35"/>
      <c r="G21" s="35"/>
      <c r="H21" s="35"/>
      <c r="I21" s="32" t="s">
        <v>26</v>
      </c>
      <c r="J21" s="30" t="str">
        <f>IF('Rekapitulace stavby'!AN17="","",'Rekapitulace stavby'!AN17)</f>
        <v>CZ28811208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 x14ac:dyDescent="0.3">
      <c r="B23" s="34"/>
      <c r="C23" s="35"/>
      <c r="D23" s="32" t="s">
        <v>30</v>
      </c>
      <c r="E23" s="35"/>
      <c r="F23" s="35"/>
      <c r="G23" s="35"/>
      <c r="H23" s="35"/>
      <c r="I23" s="35"/>
      <c r="J23" s="35"/>
      <c r="K23" s="38"/>
    </row>
    <row r="24" spans="2:11" s="6" customFormat="1" ht="16.5" customHeight="1" x14ac:dyDescent="0.3">
      <c r="B24" s="96"/>
      <c r="C24" s="97"/>
      <c r="D24" s="97"/>
      <c r="E24" s="470" t="s">
        <v>5</v>
      </c>
      <c r="F24" s="470"/>
      <c r="G24" s="470"/>
      <c r="H24" s="470"/>
      <c r="I24" s="97"/>
      <c r="J24" s="97"/>
      <c r="K24" s="98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 x14ac:dyDescent="0.3">
      <c r="B27" s="34"/>
      <c r="C27" s="35"/>
      <c r="D27" s="100" t="s">
        <v>32</v>
      </c>
      <c r="E27" s="35"/>
      <c r="F27" s="35"/>
      <c r="G27" s="35"/>
      <c r="H27" s="35"/>
      <c r="I27" s="35"/>
      <c r="J27" s="101">
        <f>ROUND(J81,2)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 x14ac:dyDescent="0.3">
      <c r="B29" s="34"/>
      <c r="C29" s="35"/>
      <c r="D29" s="35"/>
      <c r="E29" s="35"/>
      <c r="F29" s="39" t="s">
        <v>34</v>
      </c>
      <c r="G29" s="35"/>
      <c r="H29" s="35"/>
      <c r="I29" s="39" t="s">
        <v>33</v>
      </c>
      <c r="J29" s="39" t="s">
        <v>35</v>
      </c>
      <c r="K29" s="38"/>
    </row>
    <row r="30" spans="2:11" s="1" customFormat="1" ht="14.45" customHeight="1" x14ac:dyDescent="0.3">
      <c r="B30" s="34"/>
      <c r="C30" s="35"/>
      <c r="D30" s="42" t="s">
        <v>36</v>
      </c>
      <c r="E30" s="42" t="s">
        <v>37</v>
      </c>
      <c r="F30" s="102">
        <f>ROUND(SUM(BC81:BC239), 2)</f>
        <v>0</v>
      </c>
      <c r="G30" s="35"/>
      <c r="H30" s="35"/>
      <c r="I30" s="103">
        <v>0.21</v>
      </c>
      <c r="J30" s="102">
        <f>ROUND(ROUND((SUM(BC81:BC239)), 2)*I30, 2)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38</v>
      </c>
      <c r="F31" s="102">
        <f>ROUND(SUM(BD81:BD239), 2)</f>
        <v>0</v>
      </c>
      <c r="G31" s="35"/>
      <c r="H31" s="35"/>
      <c r="I31" s="103">
        <v>0.15</v>
      </c>
      <c r="J31" s="102">
        <f>ROUND(ROUND((SUM(BD81:BD239)), 2)*I31, 2)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39</v>
      </c>
      <c r="F32" s="102">
        <f>ROUND(SUM(BE81:BE239),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40</v>
      </c>
      <c r="F33" s="102">
        <f>ROUND(SUM(BF81:BF239),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41</v>
      </c>
      <c r="F34" s="102">
        <f>ROUND(SUM(BG81:BG239),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 x14ac:dyDescent="0.3">
      <c r="B36" s="34"/>
      <c r="C36" s="104"/>
      <c r="D36" s="105" t="s">
        <v>42</v>
      </c>
      <c r="E36" s="64"/>
      <c r="F36" s="64"/>
      <c r="G36" s="106" t="s">
        <v>43</v>
      </c>
      <c r="H36" s="107" t="s">
        <v>44</v>
      </c>
      <c r="I36" s="64"/>
      <c r="J36" s="108">
        <f>SUM(J27:J34)</f>
        <v>0</v>
      </c>
      <c r="K36" s="109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 x14ac:dyDescent="0.3">
      <c r="B42" s="34"/>
      <c r="C42" s="26" t="s">
        <v>104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 x14ac:dyDescent="0.3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6.5" customHeight="1" x14ac:dyDescent="0.3">
      <c r="B45" s="34"/>
      <c r="C45" s="35"/>
      <c r="D45" s="35"/>
      <c r="E45" s="527" t="str">
        <f>E7</f>
        <v>Valdice - modernizace tepelného hospodářství EED - SO 03 - Kulturní dům obj. 36</v>
      </c>
      <c r="F45" s="528"/>
      <c r="G45" s="528"/>
      <c r="H45" s="528"/>
      <c r="I45" s="35"/>
      <c r="J45" s="35"/>
      <c r="K45" s="38"/>
    </row>
    <row r="46" spans="2:11" s="1" customFormat="1" ht="14.45" customHeight="1" x14ac:dyDescent="0.3">
      <c r="B46" s="34"/>
      <c r="C46" s="32" t="s">
        <v>103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7.25" customHeight="1" x14ac:dyDescent="0.3">
      <c r="B47" s="34"/>
      <c r="C47" s="35"/>
      <c r="D47" s="35"/>
      <c r="E47" s="529" t="str">
        <f>E9</f>
        <v>D.1.4.c - 01 - Zařízení pro vytápění staveb - Teplovodní kotelna</v>
      </c>
      <c r="F47" s="530"/>
      <c r="G47" s="530"/>
      <c r="H47" s="530"/>
      <c r="I47" s="3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5" s="1" customFormat="1" ht="18" customHeight="1" x14ac:dyDescent="0.3">
      <c r="B49" s="34"/>
      <c r="C49" s="32" t="s">
        <v>21</v>
      </c>
      <c r="D49" s="35"/>
      <c r="E49" s="35"/>
      <c r="F49" s="30" t="str">
        <f>F12</f>
        <v>Valdice</v>
      </c>
      <c r="G49" s="35"/>
      <c r="H49" s="35"/>
      <c r="I49" s="32" t="s">
        <v>23</v>
      </c>
      <c r="J49" s="95" t="str">
        <f>IF(J12="","",J12)</f>
        <v>1. 5. 2018</v>
      </c>
      <c r="K49" s="38"/>
    </row>
    <row r="50" spans="2:45" s="1" customFormat="1" ht="6.95" customHeight="1" x14ac:dyDescent="0.3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5" s="1" customFormat="1" ht="15" x14ac:dyDescent="0.3">
      <c r="B51" s="34"/>
      <c r="C51" s="32" t="s">
        <v>24</v>
      </c>
      <c r="D51" s="35"/>
      <c r="E51" s="35"/>
      <c r="F51" s="30" t="str">
        <f>E15</f>
        <v>Vězeňská služba České republiky</v>
      </c>
      <c r="G51" s="35"/>
      <c r="H51" s="35"/>
      <c r="I51" s="32" t="s">
        <v>28</v>
      </c>
      <c r="J51" s="470" t="str">
        <f>E21</f>
        <v>PDE s.r.o.</v>
      </c>
      <c r="K51" s="38"/>
    </row>
    <row r="52" spans="2:45" s="1" customFormat="1" ht="14.45" customHeight="1" x14ac:dyDescent="0.3">
      <c r="B52" s="34"/>
      <c r="C52" s="32" t="s">
        <v>27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522"/>
      <c r="K52" s="38"/>
    </row>
    <row r="53" spans="2:45" s="1" customFormat="1" ht="10.35" customHeight="1" x14ac:dyDescent="0.3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5" s="1" customFormat="1" ht="29.25" customHeight="1" x14ac:dyDescent="0.3">
      <c r="B54" s="34"/>
      <c r="C54" s="111" t="s">
        <v>105</v>
      </c>
      <c r="D54" s="104"/>
      <c r="E54" s="104"/>
      <c r="F54" s="104"/>
      <c r="G54" s="104"/>
      <c r="H54" s="104"/>
      <c r="I54" s="104"/>
      <c r="J54" s="112" t="s">
        <v>106</v>
      </c>
      <c r="K54" s="113"/>
    </row>
    <row r="55" spans="2:45" s="1" customFormat="1" ht="10.35" customHeight="1" x14ac:dyDescent="0.3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5" s="1" customFormat="1" ht="29.25" customHeight="1" x14ac:dyDescent="0.3">
      <c r="B56" s="34"/>
      <c r="C56" s="114" t="s">
        <v>107</v>
      </c>
      <c r="D56" s="35"/>
      <c r="E56" s="35"/>
      <c r="F56" s="35"/>
      <c r="G56" s="35"/>
      <c r="H56" s="35"/>
      <c r="I56" s="35"/>
      <c r="J56" s="101">
        <f>J81</f>
        <v>0</v>
      </c>
      <c r="K56" s="38"/>
      <c r="AS56" s="20" t="s">
        <v>108</v>
      </c>
    </row>
    <row r="57" spans="2:45" s="7" customFormat="1" ht="24.95" customHeight="1" x14ac:dyDescent="0.3">
      <c r="B57" s="115"/>
      <c r="C57" s="116"/>
      <c r="D57" s="117" t="s">
        <v>109</v>
      </c>
      <c r="E57" s="118"/>
      <c r="F57" s="118"/>
      <c r="G57" s="118"/>
      <c r="H57" s="118"/>
      <c r="I57" s="118"/>
      <c r="J57" s="119">
        <f>J82</f>
        <v>0</v>
      </c>
      <c r="K57" s="120"/>
    </row>
    <row r="58" spans="2:45" s="8" customFormat="1" ht="19.899999999999999" customHeight="1" x14ac:dyDescent="0.3">
      <c r="B58" s="121"/>
      <c r="C58" s="122"/>
      <c r="D58" s="123" t="s">
        <v>110</v>
      </c>
      <c r="E58" s="124"/>
      <c r="F58" s="124"/>
      <c r="G58" s="124"/>
      <c r="H58" s="124"/>
      <c r="I58" s="124"/>
      <c r="J58" s="125">
        <f>J83</f>
        <v>0</v>
      </c>
      <c r="K58" s="126"/>
    </row>
    <row r="59" spans="2:45" s="8" customFormat="1" ht="19.899999999999999" customHeight="1" x14ac:dyDescent="0.3">
      <c r="B59" s="121"/>
      <c r="C59" s="122"/>
      <c r="D59" s="123" t="s">
        <v>139</v>
      </c>
      <c r="E59" s="124"/>
      <c r="F59" s="124"/>
      <c r="G59" s="124"/>
      <c r="H59" s="124"/>
      <c r="I59" s="124"/>
      <c r="J59" s="125">
        <f>J121</f>
        <v>0</v>
      </c>
      <c r="K59" s="126"/>
    </row>
    <row r="60" spans="2:45" s="8" customFormat="1" ht="19.899999999999999" customHeight="1" x14ac:dyDescent="0.3">
      <c r="B60" s="121"/>
      <c r="C60" s="122"/>
      <c r="D60" s="123" t="s">
        <v>140</v>
      </c>
      <c r="E60" s="124"/>
      <c r="F60" s="124"/>
      <c r="G60" s="124"/>
      <c r="H60" s="124"/>
      <c r="I60" s="124"/>
      <c r="J60" s="125">
        <f>J156</f>
        <v>0</v>
      </c>
      <c r="K60" s="126"/>
    </row>
    <row r="61" spans="2:45" s="8" customFormat="1" ht="19.899999999999999" customHeight="1" x14ac:dyDescent="0.3">
      <c r="B61" s="121"/>
      <c r="C61" s="122"/>
      <c r="D61" s="123" t="s">
        <v>141</v>
      </c>
      <c r="E61" s="124"/>
      <c r="F61" s="124"/>
      <c r="G61" s="124"/>
      <c r="H61" s="124"/>
      <c r="I61" s="124"/>
      <c r="J61" s="125">
        <f>J194</f>
        <v>0</v>
      </c>
      <c r="K61" s="126"/>
    </row>
    <row r="62" spans="2:45" s="1" customFormat="1" ht="21.75" customHeight="1" x14ac:dyDescent="0.3">
      <c r="B62" s="34"/>
      <c r="C62" s="35"/>
      <c r="D62" s="35"/>
      <c r="E62" s="35"/>
      <c r="F62" s="35"/>
      <c r="G62" s="35"/>
      <c r="H62" s="35"/>
      <c r="I62" s="35"/>
      <c r="J62" s="35"/>
      <c r="K62" s="38"/>
    </row>
    <row r="63" spans="2:45" s="1" customFormat="1" ht="6.95" customHeight="1" x14ac:dyDescent="0.3">
      <c r="B63" s="49"/>
      <c r="C63" s="50"/>
      <c r="D63" s="50"/>
      <c r="E63" s="50"/>
      <c r="F63" s="50"/>
      <c r="G63" s="50"/>
      <c r="H63" s="50"/>
      <c r="I63" s="50"/>
      <c r="J63" s="50"/>
      <c r="K63" s="51"/>
    </row>
    <row r="67" spans="2:20" s="1" customFormat="1" ht="6.95" customHeight="1" x14ac:dyDescent="0.3"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34"/>
    </row>
    <row r="68" spans="2:20" s="1" customFormat="1" ht="36.950000000000003" customHeight="1" x14ac:dyDescent="0.3">
      <c r="B68" s="34"/>
      <c r="C68" s="54" t="s">
        <v>111</v>
      </c>
      <c r="L68" s="34"/>
    </row>
    <row r="69" spans="2:20" s="1" customFormat="1" ht="6.95" customHeight="1" x14ac:dyDescent="0.3">
      <c r="B69" s="34"/>
      <c r="L69" s="34"/>
    </row>
    <row r="70" spans="2:20" s="1" customFormat="1" ht="14.45" customHeight="1" x14ac:dyDescent="0.3">
      <c r="B70" s="34"/>
      <c r="C70" s="56" t="s">
        <v>17</v>
      </c>
      <c r="L70" s="34"/>
    </row>
    <row r="71" spans="2:20" s="1" customFormat="1" ht="16.5" customHeight="1" x14ac:dyDescent="0.3">
      <c r="B71" s="34"/>
      <c r="E71" s="523" t="str">
        <f>E7</f>
        <v>Valdice - modernizace tepelného hospodářství EED - SO 03 - Kulturní dům obj. 36</v>
      </c>
      <c r="F71" s="524"/>
      <c r="G71" s="524"/>
      <c r="H71" s="524"/>
      <c r="L71" s="34"/>
    </row>
    <row r="72" spans="2:20" s="1" customFormat="1" ht="14.45" customHeight="1" x14ac:dyDescent="0.3">
      <c r="B72" s="34"/>
      <c r="C72" s="56" t="s">
        <v>103</v>
      </c>
      <c r="L72" s="34"/>
    </row>
    <row r="73" spans="2:20" s="1" customFormat="1" ht="17.25" customHeight="1" x14ac:dyDescent="0.3">
      <c r="B73" s="34"/>
      <c r="E73" s="481" t="str">
        <f>E9</f>
        <v>D.1.4.c - 01 - Zařízení pro vytápění staveb - Teplovodní kotelna</v>
      </c>
      <c r="F73" s="525"/>
      <c r="G73" s="525"/>
      <c r="H73" s="525"/>
      <c r="L73" s="34"/>
    </row>
    <row r="74" spans="2:20" s="1" customFormat="1" ht="6.95" customHeight="1" x14ac:dyDescent="0.3">
      <c r="B74" s="34"/>
      <c r="L74" s="34"/>
    </row>
    <row r="75" spans="2:20" s="1" customFormat="1" ht="18" customHeight="1" x14ac:dyDescent="0.3">
      <c r="B75" s="34"/>
      <c r="C75" s="56" t="s">
        <v>21</v>
      </c>
      <c r="F75" s="127" t="str">
        <f>F12</f>
        <v>Valdice</v>
      </c>
      <c r="I75" s="56" t="s">
        <v>23</v>
      </c>
      <c r="J75" s="60" t="str">
        <f>IF(J12="","",J12)</f>
        <v>1. 5. 2018</v>
      </c>
      <c r="L75" s="34"/>
    </row>
    <row r="76" spans="2:20" s="1" customFormat="1" ht="6.95" customHeight="1" x14ac:dyDescent="0.3">
      <c r="B76" s="34"/>
      <c r="L76" s="34"/>
    </row>
    <row r="77" spans="2:20" s="1" customFormat="1" ht="15" x14ac:dyDescent="0.3">
      <c r="B77" s="34"/>
      <c r="C77" s="56" t="s">
        <v>24</v>
      </c>
      <c r="F77" s="127" t="str">
        <f>E15</f>
        <v>Vězeňská služba České republiky</v>
      </c>
      <c r="I77" s="56" t="s">
        <v>28</v>
      </c>
      <c r="J77" s="127" t="str">
        <f>E21</f>
        <v>PDE s.r.o.</v>
      </c>
      <c r="L77" s="34"/>
    </row>
    <row r="78" spans="2:20" s="1" customFormat="1" ht="14.45" customHeight="1" x14ac:dyDescent="0.3">
      <c r="B78" s="34"/>
      <c r="C78" s="56" t="s">
        <v>27</v>
      </c>
      <c r="F78" s="127" t="str">
        <f>IF(E18="","",E18)</f>
        <v xml:space="preserve"> </v>
      </c>
      <c r="L78" s="34"/>
    </row>
    <row r="79" spans="2:20" s="1" customFormat="1" ht="10.35" customHeight="1" x14ac:dyDescent="0.3">
      <c r="B79" s="34"/>
      <c r="L79" s="34"/>
    </row>
    <row r="80" spans="2:20" s="9" customFormat="1" ht="29.25" customHeight="1" x14ac:dyDescent="0.3">
      <c r="B80" s="128"/>
      <c r="C80" s="129" t="s">
        <v>112</v>
      </c>
      <c r="D80" s="130" t="s">
        <v>51</v>
      </c>
      <c r="E80" s="130" t="s">
        <v>47</v>
      </c>
      <c r="F80" s="130" t="s">
        <v>113</v>
      </c>
      <c r="G80" s="130" t="s">
        <v>114</v>
      </c>
      <c r="H80" s="130" t="s">
        <v>115</v>
      </c>
      <c r="I80" s="130" t="s">
        <v>116</v>
      </c>
      <c r="J80" s="130" t="s">
        <v>106</v>
      </c>
      <c r="K80" s="131" t="s">
        <v>117</v>
      </c>
      <c r="L80" s="128"/>
      <c r="M80" s="66" t="s">
        <v>118</v>
      </c>
      <c r="N80" s="67" t="s">
        <v>36</v>
      </c>
      <c r="O80" s="67" t="s">
        <v>119</v>
      </c>
      <c r="P80" s="67" t="s">
        <v>120</v>
      </c>
      <c r="Q80" s="67" t="s">
        <v>121</v>
      </c>
      <c r="R80" s="67" t="s">
        <v>122</v>
      </c>
      <c r="S80" s="67" t="s">
        <v>123</v>
      </c>
      <c r="T80" s="68" t="s">
        <v>124</v>
      </c>
    </row>
    <row r="81" spans="2:63" s="1" customFormat="1" ht="29.25" customHeight="1" x14ac:dyDescent="0.35">
      <c r="B81" s="34"/>
      <c r="C81" s="70" t="s">
        <v>107</v>
      </c>
      <c r="J81" s="132"/>
      <c r="L81" s="34"/>
      <c r="M81" s="69"/>
      <c r="N81" s="61"/>
      <c r="O81" s="61"/>
      <c r="P81" s="133">
        <f>P82</f>
        <v>367.00099999999998</v>
      </c>
      <c r="Q81" s="61"/>
      <c r="R81" s="133">
        <f>R82</f>
        <v>4.0850499999999998</v>
      </c>
      <c r="S81" s="61"/>
      <c r="T81" s="134">
        <f>T82</f>
        <v>0</v>
      </c>
      <c r="AR81" s="20" t="s">
        <v>65</v>
      </c>
      <c r="AS81" s="20" t="s">
        <v>108</v>
      </c>
      <c r="BI81" s="135">
        <f>BI82</f>
        <v>0</v>
      </c>
    </row>
    <row r="82" spans="2:63" s="10" customFormat="1" ht="37.35" customHeight="1" x14ac:dyDescent="0.35">
      <c r="B82" s="136"/>
      <c r="D82" s="137" t="s">
        <v>65</v>
      </c>
      <c r="E82" s="138" t="s">
        <v>125</v>
      </c>
      <c r="F82" s="138" t="s">
        <v>126</v>
      </c>
      <c r="J82" s="139"/>
      <c r="L82" s="136"/>
      <c r="M82" s="140"/>
      <c r="N82" s="141"/>
      <c r="O82" s="141"/>
      <c r="P82" s="142">
        <f>P83+P121+P156+P194</f>
        <v>367.00099999999998</v>
      </c>
      <c r="Q82" s="141"/>
      <c r="R82" s="142">
        <f>R83+R121+R156+R194</f>
        <v>4.0850499999999998</v>
      </c>
      <c r="S82" s="141"/>
      <c r="T82" s="143">
        <f>T83+T121+T156+T194</f>
        <v>0</v>
      </c>
      <c r="AP82" s="137" t="s">
        <v>76</v>
      </c>
      <c r="AR82" s="144" t="s">
        <v>65</v>
      </c>
      <c r="AS82" s="144" t="s">
        <v>66</v>
      </c>
      <c r="AW82" s="137" t="s">
        <v>127</v>
      </c>
      <c r="BI82" s="145">
        <f>BI83+BI121+BI156+BI194</f>
        <v>0</v>
      </c>
    </row>
    <row r="83" spans="2:63" s="10" customFormat="1" ht="19.899999999999999" customHeight="1" x14ac:dyDescent="0.3">
      <c r="B83" s="136"/>
      <c r="D83" s="137" t="s">
        <v>65</v>
      </c>
      <c r="E83" s="146" t="s">
        <v>128</v>
      </c>
      <c r="F83" s="146" t="s">
        <v>129</v>
      </c>
      <c r="J83" s="147"/>
      <c r="L83" s="136"/>
      <c r="M83" s="140"/>
      <c r="N83" s="141"/>
      <c r="O83" s="141"/>
      <c r="P83" s="142">
        <f>SUM(P84:P120)</f>
        <v>0</v>
      </c>
      <c r="Q83" s="141"/>
      <c r="R83" s="142">
        <f>SUM(R84:R120)</f>
        <v>0</v>
      </c>
      <c r="S83" s="141"/>
      <c r="T83" s="143">
        <f>SUM(T84:T120)</f>
        <v>0</v>
      </c>
      <c r="AP83" s="137" t="s">
        <v>76</v>
      </c>
      <c r="AR83" s="144" t="s">
        <v>65</v>
      </c>
      <c r="AS83" s="144" t="s">
        <v>74</v>
      </c>
      <c r="AW83" s="137" t="s">
        <v>127</v>
      </c>
      <c r="BI83" s="145">
        <f>SUM(BI84:BI120)</f>
        <v>0</v>
      </c>
    </row>
    <row r="84" spans="2:63" s="1" customFormat="1" ht="39.950000000000003" customHeight="1" x14ac:dyDescent="0.3">
      <c r="B84" s="148"/>
      <c r="C84" s="149" t="s">
        <v>142</v>
      </c>
      <c r="D84" s="149" t="s">
        <v>130</v>
      </c>
      <c r="E84" s="150" t="s">
        <v>143</v>
      </c>
      <c r="F84" s="151" t="s">
        <v>144</v>
      </c>
      <c r="G84" s="152" t="s">
        <v>133</v>
      </c>
      <c r="H84" s="153">
        <v>5</v>
      </c>
      <c r="I84" s="154"/>
      <c r="J84" s="154"/>
      <c r="K84" s="151"/>
      <c r="L84" s="155"/>
      <c r="M84" s="156" t="s">
        <v>5</v>
      </c>
      <c r="N84" s="161" t="s">
        <v>37</v>
      </c>
      <c r="O84" s="162">
        <v>0</v>
      </c>
      <c r="P84" s="162">
        <f t="shared" ref="P84:P120" si="0">O84*H84</f>
        <v>0</v>
      </c>
      <c r="Q84" s="162">
        <v>0</v>
      </c>
      <c r="R84" s="162">
        <f t="shared" ref="R84:R120" si="1">Q84*H84</f>
        <v>0</v>
      </c>
      <c r="S84" s="162">
        <v>0</v>
      </c>
      <c r="T84" s="163">
        <f t="shared" ref="T84:T120" si="2">S84*H84</f>
        <v>0</v>
      </c>
      <c r="AP84" s="20" t="s">
        <v>134</v>
      </c>
      <c r="AR84" s="20" t="s">
        <v>130</v>
      </c>
      <c r="AS84" s="20" t="s">
        <v>76</v>
      </c>
      <c r="AW84" s="20" t="s">
        <v>127</v>
      </c>
      <c r="BC84" s="160">
        <f t="shared" ref="BC84:BC120" si="3">IF(N84="základní",J84,0)</f>
        <v>0</v>
      </c>
      <c r="BD84" s="160">
        <f t="shared" ref="BD84:BD120" si="4">IF(N84="snížená",J84,0)</f>
        <v>0</v>
      </c>
      <c r="BE84" s="160">
        <f t="shared" ref="BE84:BE120" si="5">IF(N84="zákl. přenesená",J84,0)</f>
        <v>0</v>
      </c>
      <c r="BF84" s="160">
        <f t="shared" ref="BF84:BF120" si="6">IF(N84="sníž. přenesená",J84,0)</f>
        <v>0</v>
      </c>
      <c r="BG84" s="160">
        <f t="shared" ref="BG84:BG120" si="7">IF(N84="nulová",J84,0)</f>
        <v>0</v>
      </c>
      <c r="BH84" s="20" t="s">
        <v>74</v>
      </c>
      <c r="BI84" s="160">
        <f t="shared" ref="BI84:BI120" si="8">ROUND(I84*H84,2)</f>
        <v>0</v>
      </c>
      <c r="BJ84" s="20" t="s">
        <v>135</v>
      </c>
      <c r="BK84" s="20" t="s">
        <v>145</v>
      </c>
    </row>
    <row r="85" spans="2:63" s="1" customFormat="1" ht="39.950000000000003" customHeight="1" x14ac:dyDescent="0.3">
      <c r="B85" s="148"/>
      <c r="C85" s="149" t="s">
        <v>146</v>
      </c>
      <c r="D85" s="149" t="s">
        <v>130</v>
      </c>
      <c r="E85" s="150" t="s">
        <v>147</v>
      </c>
      <c r="F85" s="151" t="s">
        <v>148</v>
      </c>
      <c r="G85" s="152" t="s">
        <v>133</v>
      </c>
      <c r="H85" s="153">
        <v>40</v>
      </c>
      <c r="I85" s="154"/>
      <c r="J85" s="154"/>
      <c r="K85" s="151"/>
      <c r="L85" s="155"/>
      <c r="M85" s="156" t="s">
        <v>5</v>
      </c>
      <c r="N85" s="161" t="s">
        <v>37</v>
      </c>
      <c r="O85" s="162">
        <v>0</v>
      </c>
      <c r="P85" s="162">
        <f t="shared" si="0"/>
        <v>0</v>
      </c>
      <c r="Q85" s="162">
        <v>0</v>
      </c>
      <c r="R85" s="162">
        <f t="shared" si="1"/>
        <v>0</v>
      </c>
      <c r="S85" s="162">
        <v>0</v>
      </c>
      <c r="T85" s="163">
        <f t="shared" si="2"/>
        <v>0</v>
      </c>
      <c r="AP85" s="20" t="s">
        <v>134</v>
      </c>
      <c r="AR85" s="20" t="s">
        <v>130</v>
      </c>
      <c r="AS85" s="20" t="s">
        <v>76</v>
      </c>
      <c r="AW85" s="20" t="s">
        <v>127</v>
      </c>
      <c r="BC85" s="160">
        <f t="shared" si="3"/>
        <v>0</v>
      </c>
      <c r="BD85" s="160">
        <f t="shared" si="4"/>
        <v>0</v>
      </c>
      <c r="BE85" s="160">
        <f t="shared" si="5"/>
        <v>0</v>
      </c>
      <c r="BF85" s="160">
        <f t="shared" si="6"/>
        <v>0</v>
      </c>
      <c r="BG85" s="160">
        <f t="shared" si="7"/>
        <v>0</v>
      </c>
      <c r="BH85" s="20" t="s">
        <v>74</v>
      </c>
      <c r="BI85" s="160">
        <f t="shared" si="8"/>
        <v>0</v>
      </c>
      <c r="BJ85" s="20" t="s">
        <v>135</v>
      </c>
      <c r="BK85" s="20" t="s">
        <v>149</v>
      </c>
    </row>
    <row r="86" spans="2:63" s="1" customFormat="1" ht="39.950000000000003" customHeight="1" x14ac:dyDescent="0.3">
      <c r="B86" s="148"/>
      <c r="C86" s="149" t="s">
        <v>150</v>
      </c>
      <c r="D86" s="149" t="s">
        <v>130</v>
      </c>
      <c r="E86" s="150" t="s">
        <v>151</v>
      </c>
      <c r="F86" s="151" t="s">
        <v>152</v>
      </c>
      <c r="G86" s="152" t="s">
        <v>153</v>
      </c>
      <c r="H86" s="153">
        <v>4</v>
      </c>
      <c r="I86" s="154"/>
      <c r="J86" s="154"/>
      <c r="K86" s="151"/>
      <c r="L86" s="155"/>
      <c r="M86" s="156" t="s">
        <v>5</v>
      </c>
      <c r="N86" s="161" t="s">
        <v>37</v>
      </c>
      <c r="O86" s="162">
        <v>0</v>
      </c>
      <c r="P86" s="162">
        <f t="shared" si="0"/>
        <v>0</v>
      </c>
      <c r="Q86" s="162">
        <v>0</v>
      </c>
      <c r="R86" s="162">
        <f t="shared" si="1"/>
        <v>0</v>
      </c>
      <c r="S86" s="162">
        <v>0</v>
      </c>
      <c r="T86" s="163">
        <f t="shared" si="2"/>
        <v>0</v>
      </c>
      <c r="AP86" s="20" t="s">
        <v>134</v>
      </c>
      <c r="AR86" s="20" t="s">
        <v>130</v>
      </c>
      <c r="AS86" s="20" t="s">
        <v>76</v>
      </c>
      <c r="AW86" s="20" t="s">
        <v>127</v>
      </c>
      <c r="BC86" s="160">
        <f t="shared" si="3"/>
        <v>0</v>
      </c>
      <c r="BD86" s="160">
        <f t="shared" si="4"/>
        <v>0</v>
      </c>
      <c r="BE86" s="160">
        <f t="shared" si="5"/>
        <v>0</v>
      </c>
      <c r="BF86" s="160">
        <f t="shared" si="6"/>
        <v>0</v>
      </c>
      <c r="BG86" s="160">
        <f t="shared" si="7"/>
        <v>0</v>
      </c>
      <c r="BH86" s="20" t="s">
        <v>74</v>
      </c>
      <c r="BI86" s="160">
        <f t="shared" si="8"/>
        <v>0</v>
      </c>
      <c r="BJ86" s="20" t="s">
        <v>135</v>
      </c>
      <c r="BK86" s="20" t="s">
        <v>154</v>
      </c>
    </row>
    <row r="87" spans="2:63" s="1" customFormat="1" ht="39.950000000000003" customHeight="1" x14ac:dyDescent="0.3">
      <c r="B87" s="148"/>
      <c r="C87" s="149" t="s">
        <v>155</v>
      </c>
      <c r="D87" s="149" t="s">
        <v>130</v>
      </c>
      <c r="E87" s="150" t="s">
        <v>156</v>
      </c>
      <c r="F87" s="151" t="s">
        <v>157</v>
      </c>
      <c r="G87" s="152" t="s">
        <v>153</v>
      </c>
      <c r="H87" s="153">
        <v>30</v>
      </c>
      <c r="I87" s="321"/>
      <c r="J87" s="321"/>
      <c r="K87" s="151"/>
      <c r="L87" s="155"/>
      <c r="M87" s="156" t="s">
        <v>5</v>
      </c>
      <c r="N87" s="161" t="s">
        <v>37</v>
      </c>
      <c r="O87" s="162">
        <v>0</v>
      </c>
      <c r="P87" s="162">
        <f t="shared" si="0"/>
        <v>0</v>
      </c>
      <c r="Q87" s="162">
        <v>0</v>
      </c>
      <c r="R87" s="162">
        <f t="shared" si="1"/>
        <v>0</v>
      </c>
      <c r="S87" s="162">
        <v>0</v>
      </c>
      <c r="T87" s="163">
        <f t="shared" si="2"/>
        <v>0</v>
      </c>
      <c r="AP87" s="20" t="s">
        <v>134</v>
      </c>
      <c r="AR87" s="20" t="s">
        <v>130</v>
      </c>
      <c r="AS87" s="20" t="s">
        <v>76</v>
      </c>
      <c r="AW87" s="20" t="s">
        <v>127</v>
      </c>
      <c r="BC87" s="160">
        <f t="shared" si="3"/>
        <v>0</v>
      </c>
      <c r="BD87" s="160">
        <f t="shared" si="4"/>
        <v>0</v>
      </c>
      <c r="BE87" s="160">
        <f t="shared" si="5"/>
        <v>0</v>
      </c>
      <c r="BF87" s="160">
        <f t="shared" si="6"/>
        <v>0</v>
      </c>
      <c r="BG87" s="160">
        <f t="shared" si="7"/>
        <v>0</v>
      </c>
      <c r="BH87" s="20" t="s">
        <v>74</v>
      </c>
      <c r="BI87" s="160">
        <f t="shared" si="8"/>
        <v>0</v>
      </c>
      <c r="BJ87" s="20" t="s">
        <v>135</v>
      </c>
      <c r="BK87" s="20" t="s">
        <v>158</v>
      </c>
    </row>
    <row r="88" spans="2:63" s="1" customFormat="1" ht="39.950000000000003" customHeight="1" x14ac:dyDescent="0.3">
      <c r="B88" s="148"/>
      <c r="C88" s="149" t="s">
        <v>159</v>
      </c>
      <c r="D88" s="149" t="s">
        <v>130</v>
      </c>
      <c r="E88" s="150" t="s">
        <v>160</v>
      </c>
      <c r="F88" s="151" t="s">
        <v>161</v>
      </c>
      <c r="G88" s="152" t="s">
        <v>162</v>
      </c>
      <c r="H88" s="153">
        <v>720</v>
      </c>
      <c r="I88" s="154"/>
      <c r="J88" s="154"/>
      <c r="K88" s="151"/>
      <c r="L88" s="155"/>
      <c r="M88" s="156" t="s">
        <v>5</v>
      </c>
      <c r="N88" s="161" t="s">
        <v>37</v>
      </c>
      <c r="O88" s="162">
        <v>0</v>
      </c>
      <c r="P88" s="162">
        <f t="shared" si="0"/>
        <v>0</v>
      </c>
      <c r="Q88" s="162">
        <v>0</v>
      </c>
      <c r="R88" s="162">
        <f t="shared" si="1"/>
        <v>0</v>
      </c>
      <c r="S88" s="162">
        <v>0</v>
      </c>
      <c r="T88" s="163">
        <f t="shared" si="2"/>
        <v>0</v>
      </c>
      <c r="AP88" s="20" t="s">
        <v>134</v>
      </c>
      <c r="AR88" s="20" t="s">
        <v>130</v>
      </c>
      <c r="AS88" s="20" t="s">
        <v>76</v>
      </c>
      <c r="AW88" s="20" t="s">
        <v>127</v>
      </c>
      <c r="BC88" s="160">
        <f t="shared" si="3"/>
        <v>0</v>
      </c>
      <c r="BD88" s="160">
        <f t="shared" si="4"/>
        <v>0</v>
      </c>
      <c r="BE88" s="160">
        <f t="shared" si="5"/>
        <v>0</v>
      </c>
      <c r="BF88" s="160">
        <f t="shared" si="6"/>
        <v>0</v>
      </c>
      <c r="BG88" s="160">
        <f t="shared" si="7"/>
        <v>0</v>
      </c>
      <c r="BH88" s="20" t="s">
        <v>74</v>
      </c>
      <c r="BI88" s="160">
        <f t="shared" si="8"/>
        <v>0</v>
      </c>
      <c r="BJ88" s="20" t="s">
        <v>135</v>
      </c>
      <c r="BK88" s="20" t="s">
        <v>163</v>
      </c>
    </row>
    <row r="89" spans="2:63" s="1" customFormat="1" ht="39.950000000000003" customHeight="1" x14ac:dyDescent="0.3">
      <c r="B89" s="148"/>
      <c r="C89" s="149" t="s">
        <v>164</v>
      </c>
      <c r="D89" s="149" t="s">
        <v>130</v>
      </c>
      <c r="E89" s="150" t="s">
        <v>165</v>
      </c>
      <c r="F89" s="151" t="s">
        <v>166</v>
      </c>
      <c r="G89" s="152" t="s">
        <v>153</v>
      </c>
      <c r="H89" s="153">
        <v>6</v>
      </c>
      <c r="I89" s="154"/>
      <c r="J89" s="154"/>
      <c r="K89" s="151"/>
      <c r="L89" s="155"/>
      <c r="M89" s="156" t="s">
        <v>5</v>
      </c>
      <c r="N89" s="161" t="s">
        <v>37</v>
      </c>
      <c r="O89" s="162">
        <v>0</v>
      </c>
      <c r="P89" s="162">
        <f t="shared" si="0"/>
        <v>0</v>
      </c>
      <c r="Q89" s="162">
        <v>0</v>
      </c>
      <c r="R89" s="162">
        <f t="shared" si="1"/>
        <v>0</v>
      </c>
      <c r="S89" s="162">
        <v>0</v>
      </c>
      <c r="T89" s="163">
        <f t="shared" si="2"/>
        <v>0</v>
      </c>
      <c r="AP89" s="20" t="s">
        <v>134</v>
      </c>
      <c r="AR89" s="20" t="s">
        <v>130</v>
      </c>
      <c r="AS89" s="20" t="s">
        <v>76</v>
      </c>
      <c r="AW89" s="20" t="s">
        <v>127</v>
      </c>
      <c r="BC89" s="160">
        <f t="shared" si="3"/>
        <v>0</v>
      </c>
      <c r="BD89" s="160">
        <f t="shared" si="4"/>
        <v>0</v>
      </c>
      <c r="BE89" s="160">
        <f t="shared" si="5"/>
        <v>0</v>
      </c>
      <c r="BF89" s="160">
        <f t="shared" si="6"/>
        <v>0</v>
      </c>
      <c r="BG89" s="160">
        <f t="shared" si="7"/>
        <v>0</v>
      </c>
      <c r="BH89" s="20" t="s">
        <v>74</v>
      </c>
      <c r="BI89" s="160">
        <f t="shared" si="8"/>
        <v>0</v>
      </c>
      <c r="BJ89" s="20" t="s">
        <v>135</v>
      </c>
      <c r="BK89" s="20" t="s">
        <v>167</v>
      </c>
    </row>
    <row r="90" spans="2:63" s="1" customFormat="1" ht="39.950000000000003" customHeight="1" x14ac:dyDescent="0.3">
      <c r="B90" s="148"/>
      <c r="C90" s="149" t="s">
        <v>168</v>
      </c>
      <c r="D90" s="149" t="s">
        <v>130</v>
      </c>
      <c r="E90" s="150" t="s">
        <v>169</v>
      </c>
      <c r="F90" s="151" t="s">
        <v>170</v>
      </c>
      <c r="G90" s="152" t="s">
        <v>153</v>
      </c>
      <c r="H90" s="153">
        <v>24</v>
      </c>
      <c r="I90" s="154"/>
      <c r="J90" s="154"/>
      <c r="K90" s="151"/>
      <c r="L90" s="155"/>
      <c r="M90" s="156" t="s">
        <v>5</v>
      </c>
      <c r="N90" s="161" t="s">
        <v>37</v>
      </c>
      <c r="O90" s="162">
        <v>0</v>
      </c>
      <c r="P90" s="162">
        <f t="shared" si="0"/>
        <v>0</v>
      </c>
      <c r="Q90" s="162">
        <v>0</v>
      </c>
      <c r="R90" s="162">
        <f t="shared" si="1"/>
        <v>0</v>
      </c>
      <c r="S90" s="162">
        <v>0</v>
      </c>
      <c r="T90" s="163">
        <f t="shared" si="2"/>
        <v>0</v>
      </c>
      <c r="AP90" s="20" t="s">
        <v>134</v>
      </c>
      <c r="AR90" s="20" t="s">
        <v>130</v>
      </c>
      <c r="AS90" s="20" t="s">
        <v>76</v>
      </c>
      <c r="AW90" s="20" t="s">
        <v>127</v>
      </c>
      <c r="BC90" s="160">
        <f t="shared" si="3"/>
        <v>0</v>
      </c>
      <c r="BD90" s="160">
        <f t="shared" si="4"/>
        <v>0</v>
      </c>
      <c r="BE90" s="160">
        <f t="shared" si="5"/>
        <v>0</v>
      </c>
      <c r="BF90" s="160">
        <f t="shared" si="6"/>
        <v>0</v>
      </c>
      <c r="BG90" s="160">
        <f t="shared" si="7"/>
        <v>0</v>
      </c>
      <c r="BH90" s="20" t="s">
        <v>74</v>
      </c>
      <c r="BI90" s="160">
        <f t="shared" si="8"/>
        <v>0</v>
      </c>
      <c r="BJ90" s="20" t="s">
        <v>135</v>
      </c>
      <c r="BK90" s="20" t="s">
        <v>171</v>
      </c>
    </row>
    <row r="91" spans="2:63" s="1" customFormat="1" ht="39.950000000000003" customHeight="1" x14ac:dyDescent="0.3">
      <c r="B91" s="148"/>
      <c r="C91" s="149" t="s">
        <v>172</v>
      </c>
      <c r="D91" s="149" t="s">
        <v>130</v>
      </c>
      <c r="E91" s="150" t="s">
        <v>173</v>
      </c>
      <c r="F91" s="151" t="s">
        <v>174</v>
      </c>
      <c r="G91" s="152" t="s">
        <v>153</v>
      </c>
      <c r="H91" s="153">
        <v>16</v>
      </c>
      <c r="I91" s="154"/>
      <c r="J91" s="154"/>
      <c r="K91" s="151"/>
      <c r="L91" s="155"/>
      <c r="M91" s="156" t="s">
        <v>5</v>
      </c>
      <c r="N91" s="161" t="s">
        <v>37</v>
      </c>
      <c r="O91" s="162">
        <v>0</v>
      </c>
      <c r="P91" s="162">
        <f t="shared" si="0"/>
        <v>0</v>
      </c>
      <c r="Q91" s="162">
        <v>0</v>
      </c>
      <c r="R91" s="162">
        <f t="shared" si="1"/>
        <v>0</v>
      </c>
      <c r="S91" s="162">
        <v>0</v>
      </c>
      <c r="T91" s="163">
        <f t="shared" si="2"/>
        <v>0</v>
      </c>
      <c r="AP91" s="20" t="s">
        <v>134</v>
      </c>
      <c r="AR91" s="20" t="s">
        <v>130</v>
      </c>
      <c r="AS91" s="20" t="s">
        <v>76</v>
      </c>
      <c r="AW91" s="20" t="s">
        <v>127</v>
      </c>
      <c r="BC91" s="160">
        <f t="shared" si="3"/>
        <v>0</v>
      </c>
      <c r="BD91" s="160">
        <f t="shared" si="4"/>
        <v>0</v>
      </c>
      <c r="BE91" s="160">
        <f t="shared" si="5"/>
        <v>0</v>
      </c>
      <c r="BF91" s="160">
        <f t="shared" si="6"/>
        <v>0</v>
      </c>
      <c r="BG91" s="160">
        <f t="shared" si="7"/>
        <v>0</v>
      </c>
      <c r="BH91" s="20" t="s">
        <v>74</v>
      </c>
      <c r="BI91" s="160">
        <f t="shared" si="8"/>
        <v>0</v>
      </c>
      <c r="BJ91" s="20" t="s">
        <v>135</v>
      </c>
      <c r="BK91" s="20" t="s">
        <v>175</v>
      </c>
    </row>
    <row r="92" spans="2:63" s="1" customFormat="1" ht="39.950000000000003" customHeight="1" x14ac:dyDescent="0.3">
      <c r="B92" s="148"/>
      <c r="C92" s="149" t="s">
        <v>176</v>
      </c>
      <c r="D92" s="149" t="s">
        <v>130</v>
      </c>
      <c r="E92" s="150" t="s">
        <v>177</v>
      </c>
      <c r="F92" s="151" t="s">
        <v>178</v>
      </c>
      <c r="G92" s="152" t="s">
        <v>153</v>
      </c>
      <c r="H92" s="153">
        <v>8</v>
      </c>
      <c r="I92" s="154"/>
      <c r="J92" s="154"/>
      <c r="K92" s="151"/>
      <c r="L92" s="155"/>
      <c r="M92" s="156" t="s">
        <v>5</v>
      </c>
      <c r="N92" s="161" t="s">
        <v>37</v>
      </c>
      <c r="O92" s="162">
        <v>0</v>
      </c>
      <c r="P92" s="162">
        <f t="shared" si="0"/>
        <v>0</v>
      </c>
      <c r="Q92" s="162">
        <v>0</v>
      </c>
      <c r="R92" s="162">
        <f t="shared" si="1"/>
        <v>0</v>
      </c>
      <c r="S92" s="162">
        <v>0</v>
      </c>
      <c r="T92" s="163">
        <f t="shared" si="2"/>
        <v>0</v>
      </c>
      <c r="AP92" s="20" t="s">
        <v>134</v>
      </c>
      <c r="AR92" s="20" t="s">
        <v>130</v>
      </c>
      <c r="AS92" s="20" t="s">
        <v>76</v>
      </c>
      <c r="AW92" s="20" t="s">
        <v>127</v>
      </c>
      <c r="BC92" s="160">
        <f t="shared" si="3"/>
        <v>0</v>
      </c>
      <c r="BD92" s="160">
        <f t="shared" si="4"/>
        <v>0</v>
      </c>
      <c r="BE92" s="160">
        <f t="shared" si="5"/>
        <v>0</v>
      </c>
      <c r="BF92" s="160">
        <f t="shared" si="6"/>
        <v>0</v>
      </c>
      <c r="BG92" s="160">
        <f t="shared" si="7"/>
        <v>0</v>
      </c>
      <c r="BH92" s="20" t="s">
        <v>74</v>
      </c>
      <c r="BI92" s="160">
        <f t="shared" si="8"/>
        <v>0</v>
      </c>
      <c r="BJ92" s="20" t="s">
        <v>135</v>
      </c>
      <c r="BK92" s="20" t="s">
        <v>179</v>
      </c>
    </row>
    <row r="93" spans="2:63" s="1" customFormat="1" ht="39.950000000000003" customHeight="1" x14ac:dyDescent="0.3">
      <c r="B93" s="148"/>
      <c r="C93" s="149" t="s">
        <v>180</v>
      </c>
      <c r="D93" s="149" t="s">
        <v>130</v>
      </c>
      <c r="E93" s="150" t="s">
        <v>181</v>
      </c>
      <c r="F93" s="151" t="s">
        <v>182</v>
      </c>
      <c r="G93" s="152" t="s">
        <v>153</v>
      </c>
      <c r="H93" s="153">
        <v>72</v>
      </c>
      <c r="I93" s="154"/>
      <c r="J93" s="154"/>
      <c r="K93" s="151"/>
      <c r="L93" s="155"/>
      <c r="M93" s="156" t="s">
        <v>5</v>
      </c>
      <c r="N93" s="161" t="s">
        <v>37</v>
      </c>
      <c r="O93" s="162">
        <v>0</v>
      </c>
      <c r="P93" s="162">
        <f t="shared" si="0"/>
        <v>0</v>
      </c>
      <c r="Q93" s="162">
        <v>0</v>
      </c>
      <c r="R93" s="162">
        <f t="shared" si="1"/>
        <v>0</v>
      </c>
      <c r="S93" s="162">
        <v>0</v>
      </c>
      <c r="T93" s="163">
        <f t="shared" si="2"/>
        <v>0</v>
      </c>
      <c r="AP93" s="20" t="s">
        <v>134</v>
      </c>
      <c r="AR93" s="20" t="s">
        <v>130</v>
      </c>
      <c r="AS93" s="20" t="s">
        <v>76</v>
      </c>
      <c r="AW93" s="20" t="s">
        <v>127</v>
      </c>
      <c r="BC93" s="160">
        <f t="shared" si="3"/>
        <v>0</v>
      </c>
      <c r="BD93" s="160">
        <f t="shared" si="4"/>
        <v>0</v>
      </c>
      <c r="BE93" s="160">
        <f t="shared" si="5"/>
        <v>0</v>
      </c>
      <c r="BF93" s="160">
        <f t="shared" si="6"/>
        <v>0</v>
      </c>
      <c r="BG93" s="160">
        <f t="shared" si="7"/>
        <v>0</v>
      </c>
      <c r="BH93" s="20" t="s">
        <v>74</v>
      </c>
      <c r="BI93" s="160">
        <f t="shared" si="8"/>
        <v>0</v>
      </c>
      <c r="BJ93" s="20" t="s">
        <v>135</v>
      </c>
      <c r="BK93" s="20" t="s">
        <v>183</v>
      </c>
    </row>
    <row r="94" spans="2:63" s="1" customFormat="1" ht="39.950000000000003" customHeight="1" x14ac:dyDescent="0.3">
      <c r="B94" s="148"/>
      <c r="C94" s="149" t="s">
        <v>184</v>
      </c>
      <c r="D94" s="149" t="s">
        <v>130</v>
      </c>
      <c r="E94" s="150" t="s">
        <v>185</v>
      </c>
      <c r="F94" s="151" t="s">
        <v>186</v>
      </c>
      <c r="G94" s="152" t="s">
        <v>153</v>
      </c>
      <c r="H94" s="153">
        <v>8</v>
      </c>
      <c r="I94" s="154"/>
      <c r="J94" s="154"/>
      <c r="K94" s="151"/>
      <c r="L94" s="155"/>
      <c r="M94" s="156" t="s">
        <v>5</v>
      </c>
      <c r="N94" s="161" t="s">
        <v>37</v>
      </c>
      <c r="O94" s="162">
        <v>0</v>
      </c>
      <c r="P94" s="162">
        <f t="shared" si="0"/>
        <v>0</v>
      </c>
      <c r="Q94" s="162">
        <v>0</v>
      </c>
      <c r="R94" s="162">
        <f t="shared" si="1"/>
        <v>0</v>
      </c>
      <c r="S94" s="162">
        <v>0</v>
      </c>
      <c r="T94" s="163">
        <f t="shared" si="2"/>
        <v>0</v>
      </c>
      <c r="AP94" s="20" t="s">
        <v>134</v>
      </c>
      <c r="AR94" s="20" t="s">
        <v>130</v>
      </c>
      <c r="AS94" s="20" t="s">
        <v>76</v>
      </c>
      <c r="AW94" s="20" t="s">
        <v>127</v>
      </c>
      <c r="BC94" s="160">
        <f t="shared" si="3"/>
        <v>0</v>
      </c>
      <c r="BD94" s="160">
        <f t="shared" si="4"/>
        <v>0</v>
      </c>
      <c r="BE94" s="160">
        <f t="shared" si="5"/>
        <v>0</v>
      </c>
      <c r="BF94" s="160">
        <f t="shared" si="6"/>
        <v>0</v>
      </c>
      <c r="BG94" s="160">
        <f t="shared" si="7"/>
        <v>0</v>
      </c>
      <c r="BH94" s="20" t="s">
        <v>74</v>
      </c>
      <c r="BI94" s="160">
        <f t="shared" si="8"/>
        <v>0</v>
      </c>
      <c r="BJ94" s="20" t="s">
        <v>135</v>
      </c>
      <c r="BK94" s="20" t="s">
        <v>187</v>
      </c>
    </row>
    <row r="95" spans="2:63" s="1" customFormat="1" ht="39.950000000000003" customHeight="1" x14ac:dyDescent="0.3">
      <c r="B95" s="148"/>
      <c r="C95" s="149" t="s">
        <v>188</v>
      </c>
      <c r="D95" s="149" t="s">
        <v>130</v>
      </c>
      <c r="E95" s="150" t="s">
        <v>189</v>
      </c>
      <c r="F95" s="151" t="s">
        <v>190</v>
      </c>
      <c r="G95" s="152" t="s">
        <v>133</v>
      </c>
      <c r="H95" s="153">
        <v>5</v>
      </c>
      <c r="I95" s="154"/>
      <c r="J95" s="154"/>
      <c r="K95" s="151"/>
      <c r="L95" s="155"/>
      <c r="M95" s="156" t="s">
        <v>5</v>
      </c>
      <c r="N95" s="161" t="s">
        <v>37</v>
      </c>
      <c r="O95" s="162">
        <v>0</v>
      </c>
      <c r="P95" s="162">
        <f t="shared" si="0"/>
        <v>0</v>
      </c>
      <c r="Q95" s="162">
        <v>0</v>
      </c>
      <c r="R95" s="162">
        <f t="shared" si="1"/>
        <v>0</v>
      </c>
      <c r="S95" s="162">
        <v>0</v>
      </c>
      <c r="T95" s="163">
        <f t="shared" si="2"/>
        <v>0</v>
      </c>
      <c r="AP95" s="20" t="s">
        <v>134</v>
      </c>
      <c r="AR95" s="20" t="s">
        <v>130</v>
      </c>
      <c r="AS95" s="20" t="s">
        <v>76</v>
      </c>
      <c r="AW95" s="20" t="s">
        <v>127</v>
      </c>
      <c r="BC95" s="160">
        <f t="shared" si="3"/>
        <v>0</v>
      </c>
      <c r="BD95" s="160">
        <f t="shared" si="4"/>
        <v>0</v>
      </c>
      <c r="BE95" s="160">
        <f t="shared" si="5"/>
        <v>0</v>
      </c>
      <c r="BF95" s="160">
        <f t="shared" si="6"/>
        <v>0</v>
      </c>
      <c r="BG95" s="160">
        <f t="shared" si="7"/>
        <v>0</v>
      </c>
      <c r="BH95" s="20" t="s">
        <v>74</v>
      </c>
      <c r="BI95" s="160">
        <f t="shared" si="8"/>
        <v>0</v>
      </c>
      <c r="BJ95" s="20" t="s">
        <v>135</v>
      </c>
      <c r="BK95" s="20" t="s">
        <v>191</v>
      </c>
    </row>
    <row r="96" spans="2:63" s="1" customFormat="1" ht="39.950000000000003" customHeight="1" x14ac:dyDescent="0.3">
      <c r="B96" s="148"/>
      <c r="C96" s="149" t="s">
        <v>192</v>
      </c>
      <c r="D96" s="149" t="s">
        <v>130</v>
      </c>
      <c r="E96" s="150" t="s">
        <v>193</v>
      </c>
      <c r="F96" s="151" t="s">
        <v>194</v>
      </c>
      <c r="G96" s="152" t="s">
        <v>153</v>
      </c>
      <c r="H96" s="153">
        <v>12</v>
      </c>
      <c r="I96" s="154"/>
      <c r="J96" s="154"/>
      <c r="K96" s="151"/>
      <c r="L96" s="155"/>
      <c r="M96" s="156" t="s">
        <v>5</v>
      </c>
      <c r="N96" s="161" t="s">
        <v>37</v>
      </c>
      <c r="O96" s="162">
        <v>0</v>
      </c>
      <c r="P96" s="162">
        <f t="shared" si="0"/>
        <v>0</v>
      </c>
      <c r="Q96" s="162">
        <v>0</v>
      </c>
      <c r="R96" s="162">
        <f t="shared" si="1"/>
        <v>0</v>
      </c>
      <c r="S96" s="162">
        <v>0</v>
      </c>
      <c r="T96" s="163">
        <f t="shared" si="2"/>
        <v>0</v>
      </c>
      <c r="AP96" s="20" t="s">
        <v>134</v>
      </c>
      <c r="AR96" s="20" t="s">
        <v>130</v>
      </c>
      <c r="AS96" s="20" t="s">
        <v>76</v>
      </c>
      <c r="AW96" s="20" t="s">
        <v>127</v>
      </c>
      <c r="BC96" s="160">
        <f t="shared" si="3"/>
        <v>0</v>
      </c>
      <c r="BD96" s="160">
        <f t="shared" si="4"/>
        <v>0</v>
      </c>
      <c r="BE96" s="160">
        <f t="shared" si="5"/>
        <v>0</v>
      </c>
      <c r="BF96" s="160">
        <f t="shared" si="6"/>
        <v>0</v>
      </c>
      <c r="BG96" s="160">
        <f t="shared" si="7"/>
        <v>0</v>
      </c>
      <c r="BH96" s="20" t="s">
        <v>74</v>
      </c>
      <c r="BI96" s="160">
        <f t="shared" si="8"/>
        <v>0</v>
      </c>
      <c r="BJ96" s="20" t="s">
        <v>135</v>
      </c>
      <c r="BK96" s="20" t="s">
        <v>195</v>
      </c>
    </row>
    <row r="97" spans="2:63" s="1" customFormat="1" ht="39.950000000000003" customHeight="1" x14ac:dyDescent="0.3">
      <c r="B97" s="148"/>
      <c r="C97" s="149" t="s">
        <v>196</v>
      </c>
      <c r="D97" s="149" t="s">
        <v>130</v>
      </c>
      <c r="E97" s="150" t="s">
        <v>197</v>
      </c>
      <c r="F97" s="151" t="s">
        <v>198</v>
      </c>
      <c r="G97" s="152" t="s">
        <v>153</v>
      </c>
      <c r="H97" s="153">
        <v>24</v>
      </c>
      <c r="I97" s="154"/>
      <c r="J97" s="154"/>
      <c r="K97" s="151"/>
      <c r="L97" s="155"/>
      <c r="M97" s="156" t="s">
        <v>5</v>
      </c>
      <c r="N97" s="161" t="s">
        <v>37</v>
      </c>
      <c r="O97" s="162">
        <v>0</v>
      </c>
      <c r="P97" s="162">
        <f t="shared" si="0"/>
        <v>0</v>
      </c>
      <c r="Q97" s="162">
        <v>0</v>
      </c>
      <c r="R97" s="162">
        <f t="shared" si="1"/>
        <v>0</v>
      </c>
      <c r="S97" s="162">
        <v>0</v>
      </c>
      <c r="T97" s="163">
        <f t="shared" si="2"/>
        <v>0</v>
      </c>
      <c r="AP97" s="20" t="s">
        <v>134</v>
      </c>
      <c r="AR97" s="20" t="s">
        <v>130</v>
      </c>
      <c r="AS97" s="20" t="s">
        <v>76</v>
      </c>
      <c r="AW97" s="20" t="s">
        <v>127</v>
      </c>
      <c r="BC97" s="160">
        <f t="shared" si="3"/>
        <v>0</v>
      </c>
      <c r="BD97" s="160">
        <f t="shared" si="4"/>
        <v>0</v>
      </c>
      <c r="BE97" s="160">
        <f t="shared" si="5"/>
        <v>0</v>
      </c>
      <c r="BF97" s="160">
        <f t="shared" si="6"/>
        <v>0</v>
      </c>
      <c r="BG97" s="160">
        <f t="shared" si="7"/>
        <v>0</v>
      </c>
      <c r="BH97" s="20" t="s">
        <v>74</v>
      </c>
      <c r="BI97" s="160">
        <f t="shared" si="8"/>
        <v>0</v>
      </c>
      <c r="BJ97" s="20" t="s">
        <v>135</v>
      </c>
      <c r="BK97" s="20" t="s">
        <v>199</v>
      </c>
    </row>
    <row r="98" spans="2:63" s="1" customFormat="1" ht="39.950000000000003" customHeight="1" x14ac:dyDescent="0.3">
      <c r="B98" s="148"/>
      <c r="C98" s="149" t="s">
        <v>200</v>
      </c>
      <c r="D98" s="149" t="s">
        <v>130</v>
      </c>
      <c r="E98" s="150" t="s">
        <v>201</v>
      </c>
      <c r="F98" s="151" t="s">
        <v>202</v>
      </c>
      <c r="G98" s="152" t="s">
        <v>153</v>
      </c>
      <c r="H98" s="153">
        <v>15</v>
      </c>
      <c r="I98" s="154"/>
      <c r="J98" s="154"/>
      <c r="K98" s="151"/>
      <c r="L98" s="155"/>
      <c r="M98" s="156" t="s">
        <v>5</v>
      </c>
      <c r="N98" s="161" t="s">
        <v>37</v>
      </c>
      <c r="O98" s="162">
        <v>0</v>
      </c>
      <c r="P98" s="162">
        <f t="shared" si="0"/>
        <v>0</v>
      </c>
      <c r="Q98" s="162">
        <v>0</v>
      </c>
      <c r="R98" s="162">
        <f t="shared" si="1"/>
        <v>0</v>
      </c>
      <c r="S98" s="162">
        <v>0</v>
      </c>
      <c r="T98" s="163">
        <f t="shared" si="2"/>
        <v>0</v>
      </c>
      <c r="AP98" s="20" t="s">
        <v>134</v>
      </c>
      <c r="AR98" s="20" t="s">
        <v>130</v>
      </c>
      <c r="AS98" s="20" t="s">
        <v>76</v>
      </c>
      <c r="AW98" s="20" t="s">
        <v>127</v>
      </c>
      <c r="BC98" s="160">
        <f t="shared" si="3"/>
        <v>0</v>
      </c>
      <c r="BD98" s="160">
        <f t="shared" si="4"/>
        <v>0</v>
      </c>
      <c r="BE98" s="160">
        <f t="shared" si="5"/>
        <v>0</v>
      </c>
      <c r="BF98" s="160">
        <f t="shared" si="6"/>
        <v>0</v>
      </c>
      <c r="BG98" s="160">
        <f t="shared" si="7"/>
        <v>0</v>
      </c>
      <c r="BH98" s="20" t="s">
        <v>74</v>
      </c>
      <c r="BI98" s="160">
        <f t="shared" si="8"/>
        <v>0</v>
      </c>
      <c r="BJ98" s="20" t="s">
        <v>135</v>
      </c>
      <c r="BK98" s="20" t="s">
        <v>203</v>
      </c>
    </row>
    <row r="99" spans="2:63" s="1" customFormat="1" ht="39.950000000000003" customHeight="1" x14ac:dyDescent="0.3">
      <c r="B99" s="148"/>
      <c r="C99" s="149" t="s">
        <v>204</v>
      </c>
      <c r="D99" s="149" t="s">
        <v>130</v>
      </c>
      <c r="E99" s="150" t="s">
        <v>205</v>
      </c>
      <c r="F99" s="151" t="s">
        <v>206</v>
      </c>
      <c r="G99" s="152" t="s">
        <v>153</v>
      </c>
      <c r="H99" s="153">
        <v>50</v>
      </c>
      <c r="I99" s="154"/>
      <c r="J99" s="154"/>
      <c r="K99" s="151"/>
      <c r="L99" s="155"/>
      <c r="M99" s="156" t="s">
        <v>5</v>
      </c>
      <c r="N99" s="161" t="s">
        <v>37</v>
      </c>
      <c r="O99" s="162">
        <v>0</v>
      </c>
      <c r="P99" s="162">
        <f t="shared" si="0"/>
        <v>0</v>
      </c>
      <c r="Q99" s="162">
        <v>0</v>
      </c>
      <c r="R99" s="162">
        <f t="shared" si="1"/>
        <v>0</v>
      </c>
      <c r="S99" s="162">
        <v>0</v>
      </c>
      <c r="T99" s="163">
        <f t="shared" si="2"/>
        <v>0</v>
      </c>
      <c r="AP99" s="20" t="s">
        <v>134</v>
      </c>
      <c r="AR99" s="20" t="s">
        <v>130</v>
      </c>
      <c r="AS99" s="20" t="s">
        <v>76</v>
      </c>
      <c r="AW99" s="20" t="s">
        <v>127</v>
      </c>
      <c r="BC99" s="160">
        <f t="shared" si="3"/>
        <v>0</v>
      </c>
      <c r="BD99" s="160">
        <f t="shared" si="4"/>
        <v>0</v>
      </c>
      <c r="BE99" s="160">
        <f t="shared" si="5"/>
        <v>0</v>
      </c>
      <c r="BF99" s="160">
        <f t="shared" si="6"/>
        <v>0</v>
      </c>
      <c r="BG99" s="160">
        <f t="shared" si="7"/>
        <v>0</v>
      </c>
      <c r="BH99" s="20" t="s">
        <v>74</v>
      </c>
      <c r="BI99" s="160">
        <f t="shared" si="8"/>
        <v>0</v>
      </c>
      <c r="BJ99" s="20" t="s">
        <v>135</v>
      </c>
      <c r="BK99" s="20" t="s">
        <v>207</v>
      </c>
    </row>
    <row r="100" spans="2:63" s="1" customFormat="1" ht="39.950000000000003" customHeight="1" x14ac:dyDescent="0.3">
      <c r="B100" s="148"/>
      <c r="C100" s="149" t="s">
        <v>208</v>
      </c>
      <c r="D100" s="149" t="s">
        <v>130</v>
      </c>
      <c r="E100" s="150" t="s">
        <v>209</v>
      </c>
      <c r="F100" s="151" t="s">
        <v>210</v>
      </c>
      <c r="G100" s="152" t="s">
        <v>211</v>
      </c>
      <c r="H100" s="320">
        <v>15</v>
      </c>
      <c r="I100" s="154"/>
      <c r="J100" s="154"/>
      <c r="K100" s="151"/>
      <c r="L100" s="155"/>
      <c r="M100" s="156" t="s">
        <v>5</v>
      </c>
      <c r="N100" s="161" t="s">
        <v>37</v>
      </c>
      <c r="O100" s="162">
        <v>0</v>
      </c>
      <c r="P100" s="162">
        <f t="shared" si="0"/>
        <v>0</v>
      </c>
      <c r="Q100" s="162">
        <v>0</v>
      </c>
      <c r="R100" s="162">
        <f t="shared" si="1"/>
        <v>0</v>
      </c>
      <c r="S100" s="162">
        <v>0</v>
      </c>
      <c r="T100" s="163">
        <f t="shared" si="2"/>
        <v>0</v>
      </c>
      <c r="AP100" s="20" t="s">
        <v>134</v>
      </c>
      <c r="AR100" s="20" t="s">
        <v>130</v>
      </c>
      <c r="AS100" s="20" t="s">
        <v>76</v>
      </c>
      <c r="AW100" s="20" t="s">
        <v>127</v>
      </c>
      <c r="BC100" s="160">
        <f t="shared" si="3"/>
        <v>0</v>
      </c>
      <c r="BD100" s="160">
        <f t="shared" si="4"/>
        <v>0</v>
      </c>
      <c r="BE100" s="160">
        <f t="shared" si="5"/>
        <v>0</v>
      </c>
      <c r="BF100" s="160">
        <f t="shared" si="6"/>
        <v>0</v>
      </c>
      <c r="BG100" s="160">
        <f t="shared" si="7"/>
        <v>0</v>
      </c>
      <c r="BH100" s="20" t="s">
        <v>74</v>
      </c>
      <c r="BI100" s="160">
        <f t="shared" si="8"/>
        <v>0</v>
      </c>
      <c r="BJ100" s="20" t="s">
        <v>135</v>
      </c>
      <c r="BK100" s="20" t="s">
        <v>212</v>
      </c>
    </row>
    <row r="101" spans="2:63" s="1" customFormat="1" ht="39.950000000000003" customHeight="1" x14ac:dyDescent="0.3">
      <c r="B101" s="148"/>
      <c r="C101" s="149" t="s">
        <v>213</v>
      </c>
      <c r="D101" s="149" t="s">
        <v>130</v>
      </c>
      <c r="E101" s="150" t="s">
        <v>214</v>
      </c>
      <c r="F101" s="151" t="s">
        <v>215</v>
      </c>
      <c r="G101" s="152" t="s">
        <v>133</v>
      </c>
      <c r="H101" s="153">
        <v>1</v>
      </c>
      <c r="I101" s="154"/>
      <c r="J101" s="154"/>
      <c r="K101" s="151"/>
      <c r="L101" s="155"/>
      <c r="M101" s="156" t="s">
        <v>5</v>
      </c>
      <c r="N101" s="161" t="s">
        <v>37</v>
      </c>
      <c r="O101" s="162">
        <v>0</v>
      </c>
      <c r="P101" s="162">
        <f t="shared" si="0"/>
        <v>0</v>
      </c>
      <c r="Q101" s="162">
        <v>0</v>
      </c>
      <c r="R101" s="162">
        <f t="shared" si="1"/>
        <v>0</v>
      </c>
      <c r="S101" s="162">
        <v>0</v>
      </c>
      <c r="T101" s="163">
        <f t="shared" si="2"/>
        <v>0</v>
      </c>
      <c r="AP101" s="20" t="s">
        <v>134</v>
      </c>
      <c r="AR101" s="20" t="s">
        <v>130</v>
      </c>
      <c r="AS101" s="20" t="s">
        <v>76</v>
      </c>
      <c r="AW101" s="20" t="s">
        <v>127</v>
      </c>
      <c r="BC101" s="160">
        <f t="shared" si="3"/>
        <v>0</v>
      </c>
      <c r="BD101" s="160">
        <f t="shared" si="4"/>
        <v>0</v>
      </c>
      <c r="BE101" s="160">
        <f t="shared" si="5"/>
        <v>0</v>
      </c>
      <c r="BF101" s="160">
        <f t="shared" si="6"/>
        <v>0</v>
      </c>
      <c r="BG101" s="160">
        <f t="shared" si="7"/>
        <v>0</v>
      </c>
      <c r="BH101" s="20" t="s">
        <v>74</v>
      </c>
      <c r="BI101" s="160">
        <f t="shared" si="8"/>
        <v>0</v>
      </c>
      <c r="BJ101" s="20" t="s">
        <v>135</v>
      </c>
      <c r="BK101" s="20" t="s">
        <v>216</v>
      </c>
    </row>
    <row r="102" spans="2:63" s="1" customFormat="1" ht="39.950000000000003" customHeight="1" x14ac:dyDescent="0.3">
      <c r="B102" s="148"/>
      <c r="C102" s="149" t="s">
        <v>217</v>
      </c>
      <c r="D102" s="149" t="s">
        <v>130</v>
      </c>
      <c r="E102" s="150" t="s">
        <v>218</v>
      </c>
      <c r="F102" s="151" t="s">
        <v>219</v>
      </c>
      <c r="G102" s="152" t="s">
        <v>153</v>
      </c>
      <c r="H102" s="153">
        <v>4</v>
      </c>
      <c r="I102" s="154"/>
      <c r="J102" s="154"/>
      <c r="K102" s="151"/>
      <c r="L102" s="155"/>
      <c r="M102" s="156" t="s">
        <v>5</v>
      </c>
      <c r="N102" s="161" t="s">
        <v>37</v>
      </c>
      <c r="O102" s="162">
        <v>0</v>
      </c>
      <c r="P102" s="162">
        <f t="shared" si="0"/>
        <v>0</v>
      </c>
      <c r="Q102" s="162">
        <v>0</v>
      </c>
      <c r="R102" s="162">
        <f t="shared" si="1"/>
        <v>0</v>
      </c>
      <c r="S102" s="162">
        <v>0</v>
      </c>
      <c r="T102" s="163">
        <f t="shared" si="2"/>
        <v>0</v>
      </c>
      <c r="AP102" s="20" t="s">
        <v>134</v>
      </c>
      <c r="AR102" s="20" t="s">
        <v>130</v>
      </c>
      <c r="AS102" s="20" t="s">
        <v>76</v>
      </c>
      <c r="AW102" s="20" t="s">
        <v>127</v>
      </c>
      <c r="BC102" s="160">
        <f t="shared" si="3"/>
        <v>0</v>
      </c>
      <c r="BD102" s="160">
        <f t="shared" si="4"/>
        <v>0</v>
      </c>
      <c r="BE102" s="160">
        <f t="shared" si="5"/>
        <v>0</v>
      </c>
      <c r="BF102" s="160">
        <f t="shared" si="6"/>
        <v>0</v>
      </c>
      <c r="BG102" s="160">
        <f t="shared" si="7"/>
        <v>0</v>
      </c>
      <c r="BH102" s="20" t="s">
        <v>74</v>
      </c>
      <c r="BI102" s="160">
        <f t="shared" si="8"/>
        <v>0</v>
      </c>
      <c r="BJ102" s="20" t="s">
        <v>135</v>
      </c>
      <c r="BK102" s="20" t="s">
        <v>220</v>
      </c>
    </row>
    <row r="103" spans="2:63" s="1" customFormat="1" ht="39.950000000000003" customHeight="1" x14ac:dyDescent="0.3">
      <c r="B103" s="148"/>
      <c r="C103" s="149" t="s">
        <v>221</v>
      </c>
      <c r="D103" s="149" t="s">
        <v>130</v>
      </c>
      <c r="E103" s="150" t="s">
        <v>222</v>
      </c>
      <c r="F103" s="151" t="s">
        <v>223</v>
      </c>
      <c r="G103" s="152" t="s">
        <v>153</v>
      </c>
      <c r="H103" s="153">
        <v>25</v>
      </c>
      <c r="I103" s="154"/>
      <c r="J103" s="154"/>
      <c r="K103" s="151"/>
      <c r="L103" s="155"/>
      <c r="M103" s="156" t="s">
        <v>5</v>
      </c>
      <c r="N103" s="161" t="s">
        <v>37</v>
      </c>
      <c r="O103" s="162">
        <v>0</v>
      </c>
      <c r="P103" s="162">
        <f t="shared" si="0"/>
        <v>0</v>
      </c>
      <c r="Q103" s="162">
        <v>0</v>
      </c>
      <c r="R103" s="162">
        <f t="shared" si="1"/>
        <v>0</v>
      </c>
      <c r="S103" s="162">
        <v>0</v>
      </c>
      <c r="T103" s="163">
        <f t="shared" si="2"/>
        <v>0</v>
      </c>
      <c r="AP103" s="20" t="s">
        <v>134</v>
      </c>
      <c r="AR103" s="20" t="s">
        <v>130</v>
      </c>
      <c r="AS103" s="20" t="s">
        <v>76</v>
      </c>
      <c r="AW103" s="20" t="s">
        <v>127</v>
      </c>
      <c r="BC103" s="160">
        <f t="shared" si="3"/>
        <v>0</v>
      </c>
      <c r="BD103" s="160">
        <f t="shared" si="4"/>
        <v>0</v>
      </c>
      <c r="BE103" s="160">
        <f t="shared" si="5"/>
        <v>0</v>
      </c>
      <c r="BF103" s="160">
        <f t="shared" si="6"/>
        <v>0</v>
      </c>
      <c r="BG103" s="160">
        <f t="shared" si="7"/>
        <v>0</v>
      </c>
      <c r="BH103" s="20" t="s">
        <v>74</v>
      </c>
      <c r="BI103" s="160">
        <f t="shared" si="8"/>
        <v>0</v>
      </c>
      <c r="BJ103" s="20" t="s">
        <v>135</v>
      </c>
      <c r="BK103" s="20" t="s">
        <v>224</v>
      </c>
    </row>
    <row r="104" spans="2:63" s="1" customFormat="1" ht="39.950000000000003" customHeight="1" x14ac:dyDescent="0.3">
      <c r="B104" s="148"/>
      <c r="C104" s="149" t="s">
        <v>225</v>
      </c>
      <c r="D104" s="149" t="s">
        <v>130</v>
      </c>
      <c r="E104" s="150" t="s">
        <v>226</v>
      </c>
      <c r="F104" s="151" t="s">
        <v>227</v>
      </c>
      <c r="G104" s="152" t="s">
        <v>211</v>
      </c>
      <c r="H104" s="320">
        <v>11</v>
      </c>
      <c r="I104" s="154"/>
      <c r="J104" s="154"/>
      <c r="K104" s="151"/>
      <c r="L104" s="155"/>
      <c r="M104" s="156" t="s">
        <v>5</v>
      </c>
      <c r="N104" s="161" t="s">
        <v>37</v>
      </c>
      <c r="O104" s="162">
        <v>0</v>
      </c>
      <c r="P104" s="162">
        <f t="shared" si="0"/>
        <v>0</v>
      </c>
      <c r="Q104" s="162">
        <v>0</v>
      </c>
      <c r="R104" s="162">
        <f t="shared" si="1"/>
        <v>0</v>
      </c>
      <c r="S104" s="162">
        <v>0</v>
      </c>
      <c r="T104" s="163">
        <f t="shared" si="2"/>
        <v>0</v>
      </c>
      <c r="AP104" s="20" t="s">
        <v>134</v>
      </c>
      <c r="AR104" s="20" t="s">
        <v>130</v>
      </c>
      <c r="AS104" s="20" t="s">
        <v>76</v>
      </c>
      <c r="AW104" s="20" t="s">
        <v>127</v>
      </c>
      <c r="BC104" s="160">
        <f t="shared" si="3"/>
        <v>0</v>
      </c>
      <c r="BD104" s="160">
        <f t="shared" si="4"/>
        <v>0</v>
      </c>
      <c r="BE104" s="160">
        <f t="shared" si="5"/>
        <v>0</v>
      </c>
      <c r="BF104" s="160">
        <f t="shared" si="6"/>
        <v>0</v>
      </c>
      <c r="BG104" s="160">
        <f t="shared" si="7"/>
        <v>0</v>
      </c>
      <c r="BH104" s="20" t="s">
        <v>74</v>
      </c>
      <c r="BI104" s="160">
        <f t="shared" si="8"/>
        <v>0</v>
      </c>
      <c r="BJ104" s="20" t="s">
        <v>135</v>
      </c>
      <c r="BK104" s="20" t="s">
        <v>228</v>
      </c>
    </row>
    <row r="105" spans="2:63" s="1" customFormat="1" ht="39.950000000000003" customHeight="1" x14ac:dyDescent="0.3">
      <c r="B105" s="148"/>
      <c r="C105" s="149" t="s">
        <v>229</v>
      </c>
      <c r="D105" s="149" t="s">
        <v>130</v>
      </c>
      <c r="E105" s="150" t="s">
        <v>230</v>
      </c>
      <c r="F105" s="151" t="s">
        <v>231</v>
      </c>
      <c r="G105" s="152" t="s">
        <v>153</v>
      </c>
      <c r="H105" s="153">
        <v>30</v>
      </c>
      <c r="I105" s="154"/>
      <c r="J105" s="154"/>
      <c r="K105" s="151"/>
      <c r="L105" s="155"/>
      <c r="M105" s="156" t="s">
        <v>5</v>
      </c>
      <c r="N105" s="161" t="s">
        <v>37</v>
      </c>
      <c r="O105" s="162">
        <v>0</v>
      </c>
      <c r="P105" s="162">
        <f t="shared" si="0"/>
        <v>0</v>
      </c>
      <c r="Q105" s="162">
        <v>0</v>
      </c>
      <c r="R105" s="162">
        <f t="shared" si="1"/>
        <v>0</v>
      </c>
      <c r="S105" s="162">
        <v>0</v>
      </c>
      <c r="T105" s="163">
        <f t="shared" si="2"/>
        <v>0</v>
      </c>
      <c r="AP105" s="20" t="s">
        <v>134</v>
      </c>
      <c r="AR105" s="20" t="s">
        <v>130</v>
      </c>
      <c r="AS105" s="20" t="s">
        <v>76</v>
      </c>
      <c r="AW105" s="20" t="s">
        <v>127</v>
      </c>
      <c r="BC105" s="160">
        <f t="shared" si="3"/>
        <v>0</v>
      </c>
      <c r="BD105" s="160">
        <f t="shared" si="4"/>
        <v>0</v>
      </c>
      <c r="BE105" s="160">
        <f t="shared" si="5"/>
        <v>0</v>
      </c>
      <c r="BF105" s="160">
        <f t="shared" si="6"/>
        <v>0</v>
      </c>
      <c r="BG105" s="160">
        <f t="shared" si="7"/>
        <v>0</v>
      </c>
      <c r="BH105" s="20" t="s">
        <v>74</v>
      </c>
      <c r="BI105" s="160">
        <f t="shared" si="8"/>
        <v>0</v>
      </c>
      <c r="BJ105" s="20" t="s">
        <v>135</v>
      </c>
      <c r="BK105" s="20" t="s">
        <v>232</v>
      </c>
    </row>
    <row r="106" spans="2:63" s="1" customFormat="1" ht="39.950000000000003" customHeight="1" x14ac:dyDescent="0.3">
      <c r="B106" s="148"/>
      <c r="C106" s="149" t="s">
        <v>233</v>
      </c>
      <c r="D106" s="149" t="s">
        <v>130</v>
      </c>
      <c r="E106" s="150" t="s">
        <v>234</v>
      </c>
      <c r="F106" s="151" t="s">
        <v>235</v>
      </c>
      <c r="G106" s="152" t="s">
        <v>153</v>
      </c>
      <c r="H106" s="153">
        <v>2</v>
      </c>
      <c r="I106" s="154"/>
      <c r="J106" s="154"/>
      <c r="K106" s="151"/>
      <c r="L106" s="155"/>
      <c r="M106" s="156" t="s">
        <v>5</v>
      </c>
      <c r="N106" s="161" t="s">
        <v>37</v>
      </c>
      <c r="O106" s="162">
        <v>0</v>
      </c>
      <c r="P106" s="162">
        <f t="shared" si="0"/>
        <v>0</v>
      </c>
      <c r="Q106" s="162">
        <v>0</v>
      </c>
      <c r="R106" s="162">
        <f t="shared" si="1"/>
        <v>0</v>
      </c>
      <c r="S106" s="162">
        <v>0</v>
      </c>
      <c r="T106" s="163">
        <f t="shared" si="2"/>
        <v>0</v>
      </c>
      <c r="AP106" s="20" t="s">
        <v>134</v>
      </c>
      <c r="AR106" s="20" t="s">
        <v>130</v>
      </c>
      <c r="AS106" s="20" t="s">
        <v>76</v>
      </c>
      <c r="AW106" s="20" t="s">
        <v>127</v>
      </c>
      <c r="BC106" s="160">
        <f t="shared" si="3"/>
        <v>0</v>
      </c>
      <c r="BD106" s="160">
        <f t="shared" si="4"/>
        <v>0</v>
      </c>
      <c r="BE106" s="160">
        <f t="shared" si="5"/>
        <v>0</v>
      </c>
      <c r="BF106" s="160">
        <f t="shared" si="6"/>
        <v>0</v>
      </c>
      <c r="BG106" s="160">
        <f t="shared" si="7"/>
        <v>0</v>
      </c>
      <c r="BH106" s="20" t="s">
        <v>74</v>
      </c>
      <c r="BI106" s="160">
        <f t="shared" si="8"/>
        <v>0</v>
      </c>
      <c r="BJ106" s="20" t="s">
        <v>135</v>
      </c>
      <c r="BK106" s="20" t="s">
        <v>236</v>
      </c>
    </row>
    <row r="107" spans="2:63" s="1" customFormat="1" ht="39.950000000000003" customHeight="1" x14ac:dyDescent="0.3">
      <c r="B107" s="148"/>
      <c r="C107" s="149" t="s">
        <v>237</v>
      </c>
      <c r="D107" s="149" t="s">
        <v>130</v>
      </c>
      <c r="E107" s="150" t="s">
        <v>238</v>
      </c>
      <c r="F107" s="151" t="s">
        <v>239</v>
      </c>
      <c r="G107" s="152" t="s">
        <v>153</v>
      </c>
      <c r="H107" s="153">
        <v>2</v>
      </c>
      <c r="I107" s="154"/>
      <c r="J107" s="154"/>
      <c r="K107" s="151"/>
      <c r="L107" s="155"/>
      <c r="M107" s="156" t="s">
        <v>5</v>
      </c>
      <c r="N107" s="161" t="s">
        <v>37</v>
      </c>
      <c r="O107" s="162">
        <v>0</v>
      </c>
      <c r="P107" s="162">
        <f t="shared" si="0"/>
        <v>0</v>
      </c>
      <c r="Q107" s="162">
        <v>0</v>
      </c>
      <c r="R107" s="162">
        <f t="shared" si="1"/>
        <v>0</v>
      </c>
      <c r="S107" s="162">
        <v>0</v>
      </c>
      <c r="T107" s="163">
        <f t="shared" si="2"/>
        <v>0</v>
      </c>
      <c r="AP107" s="20" t="s">
        <v>134</v>
      </c>
      <c r="AR107" s="20" t="s">
        <v>130</v>
      </c>
      <c r="AS107" s="20" t="s">
        <v>76</v>
      </c>
      <c r="AW107" s="20" t="s">
        <v>127</v>
      </c>
      <c r="BC107" s="160">
        <f t="shared" si="3"/>
        <v>0</v>
      </c>
      <c r="BD107" s="160">
        <f t="shared" si="4"/>
        <v>0</v>
      </c>
      <c r="BE107" s="160">
        <f t="shared" si="5"/>
        <v>0</v>
      </c>
      <c r="BF107" s="160">
        <f t="shared" si="6"/>
        <v>0</v>
      </c>
      <c r="BG107" s="160">
        <f t="shared" si="7"/>
        <v>0</v>
      </c>
      <c r="BH107" s="20" t="s">
        <v>74</v>
      </c>
      <c r="BI107" s="160">
        <f t="shared" si="8"/>
        <v>0</v>
      </c>
      <c r="BJ107" s="20" t="s">
        <v>135</v>
      </c>
      <c r="BK107" s="20" t="s">
        <v>240</v>
      </c>
    </row>
    <row r="108" spans="2:63" s="1" customFormat="1" ht="39.950000000000003" customHeight="1" x14ac:dyDescent="0.3">
      <c r="B108" s="148"/>
      <c r="C108" s="149" t="s">
        <v>241</v>
      </c>
      <c r="D108" s="149" t="s">
        <v>130</v>
      </c>
      <c r="E108" s="150" t="s">
        <v>242</v>
      </c>
      <c r="F108" s="151" t="s">
        <v>243</v>
      </c>
      <c r="G108" s="152" t="s">
        <v>153</v>
      </c>
      <c r="H108" s="320">
        <v>3</v>
      </c>
      <c r="I108" s="321"/>
      <c r="J108" s="321"/>
      <c r="K108" s="151"/>
      <c r="L108" s="155"/>
      <c r="M108" s="156" t="s">
        <v>5</v>
      </c>
      <c r="N108" s="161" t="s">
        <v>37</v>
      </c>
      <c r="O108" s="162">
        <v>0</v>
      </c>
      <c r="P108" s="162">
        <f t="shared" si="0"/>
        <v>0</v>
      </c>
      <c r="Q108" s="162">
        <v>0</v>
      </c>
      <c r="R108" s="162">
        <f t="shared" si="1"/>
        <v>0</v>
      </c>
      <c r="S108" s="162">
        <v>0</v>
      </c>
      <c r="T108" s="163">
        <f t="shared" si="2"/>
        <v>0</v>
      </c>
      <c r="AP108" s="20" t="s">
        <v>134</v>
      </c>
      <c r="AR108" s="20" t="s">
        <v>130</v>
      </c>
      <c r="AS108" s="20" t="s">
        <v>76</v>
      </c>
      <c r="AW108" s="20" t="s">
        <v>127</v>
      </c>
      <c r="BC108" s="160">
        <f t="shared" si="3"/>
        <v>0</v>
      </c>
      <c r="BD108" s="160">
        <f t="shared" si="4"/>
        <v>0</v>
      </c>
      <c r="BE108" s="160">
        <f t="shared" si="5"/>
        <v>0</v>
      </c>
      <c r="BF108" s="160">
        <f t="shared" si="6"/>
        <v>0</v>
      </c>
      <c r="BG108" s="160">
        <f t="shared" si="7"/>
        <v>0</v>
      </c>
      <c r="BH108" s="20" t="s">
        <v>74</v>
      </c>
      <c r="BI108" s="160">
        <f t="shared" si="8"/>
        <v>0</v>
      </c>
      <c r="BJ108" s="20" t="s">
        <v>135</v>
      </c>
      <c r="BK108" s="20" t="s">
        <v>244</v>
      </c>
    </row>
    <row r="109" spans="2:63" s="1" customFormat="1" ht="39.950000000000003" customHeight="1" x14ac:dyDescent="0.3">
      <c r="B109" s="148"/>
      <c r="C109" s="149" t="s">
        <v>245</v>
      </c>
      <c r="D109" s="149" t="s">
        <v>130</v>
      </c>
      <c r="E109" s="150" t="s">
        <v>246</v>
      </c>
      <c r="F109" s="151" t="s">
        <v>247</v>
      </c>
      <c r="G109" s="152" t="s">
        <v>133</v>
      </c>
      <c r="H109" s="320">
        <v>10</v>
      </c>
      <c r="I109" s="321"/>
      <c r="J109" s="321"/>
      <c r="K109" s="151"/>
      <c r="L109" s="155"/>
      <c r="M109" s="156" t="s">
        <v>5</v>
      </c>
      <c r="N109" s="161" t="s">
        <v>37</v>
      </c>
      <c r="O109" s="162">
        <v>0</v>
      </c>
      <c r="P109" s="162">
        <f t="shared" si="0"/>
        <v>0</v>
      </c>
      <c r="Q109" s="162">
        <v>0</v>
      </c>
      <c r="R109" s="162">
        <f t="shared" si="1"/>
        <v>0</v>
      </c>
      <c r="S109" s="162">
        <v>0</v>
      </c>
      <c r="T109" s="163">
        <f t="shared" si="2"/>
        <v>0</v>
      </c>
      <c r="AP109" s="20" t="s">
        <v>134</v>
      </c>
      <c r="AR109" s="20" t="s">
        <v>130</v>
      </c>
      <c r="AS109" s="20" t="s">
        <v>76</v>
      </c>
      <c r="AW109" s="20" t="s">
        <v>127</v>
      </c>
      <c r="BC109" s="160">
        <f t="shared" si="3"/>
        <v>0</v>
      </c>
      <c r="BD109" s="160">
        <f t="shared" si="4"/>
        <v>0</v>
      </c>
      <c r="BE109" s="160">
        <f t="shared" si="5"/>
        <v>0</v>
      </c>
      <c r="BF109" s="160">
        <f t="shared" si="6"/>
        <v>0</v>
      </c>
      <c r="BG109" s="160">
        <f t="shared" si="7"/>
        <v>0</v>
      </c>
      <c r="BH109" s="20" t="s">
        <v>74</v>
      </c>
      <c r="BI109" s="160">
        <f t="shared" si="8"/>
        <v>0</v>
      </c>
      <c r="BJ109" s="20" t="s">
        <v>135</v>
      </c>
      <c r="BK109" s="20" t="s">
        <v>248</v>
      </c>
    </row>
    <row r="110" spans="2:63" s="1" customFormat="1" ht="39.950000000000003" customHeight="1" x14ac:dyDescent="0.3">
      <c r="B110" s="148"/>
      <c r="C110" s="149" t="s">
        <v>249</v>
      </c>
      <c r="D110" s="149" t="s">
        <v>130</v>
      </c>
      <c r="E110" s="150" t="s">
        <v>250</v>
      </c>
      <c r="F110" s="151" t="s">
        <v>251</v>
      </c>
      <c r="G110" s="152" t="s">
        <v>252</v>
      </c>
      <c r="H110" s="320">
        <v>5</v>
      </c>
      <c r="I110" s="321"/>
      <c r="J110" s="321"/>
      <c r="K110" s="151"/>
      <c r="L110" s="155"/>
      <c r="M110" s="156" t="s">
        <v>5</v>
      </c>
      <c r="N110" s="161" t="s">
        <v>37</v>
      </c>
      <c r="O110" s="162">
        <v>0</v>
      </c>
      <c r="P110" s="162">
        <f t="shared" si="0"/>
        <v>0</v>
      </c>
      <c r="Q110" s="162">
        <v>0</v>
      </c>
      <c r="R110" s="162">
        <f t="shared" si="1"/>
        <v>0</v>
      </c>
      <c r="S110" s="162">
        <v>0</v>
      </c>
      <c r="T110" s="163">
        <f t="shared" si="2"/>
        <v>0</v>
      </c>
      <c r="AP110" s="20" t="s">
        <v>134</v>
      </c>
      <c r="AR110" s="20" t="s">
        <v>130</v>
      </c>
      <c r="AS110" s="20" t="s">
        <v>76</v>
      </c>
      <c r="AW110" s="20" t="s">
        <v>127</v>
      </c>
      <c r="BC110" s="160">
        <f t="shared" si="3"/>
        <v>0</v>
      </c>
      <c r="BD110" s="160">
        <f t="shared" si="4"/>
        <v>0</v>
      </c>
      <c r="BE110" s="160">
        <f t="shared" si="5"/>
        <v>0</v>
      </c>
      <c r="BF110" s="160">
        <f t="shared" si="6"/>
        <v>0</v>
      </c>
      <c r="BG110" s="160">
        <f t="shared" si="7"/>
        <v>0</v>
      </c>
      <c r="BH110" s="20" t="s">
        <v>74</v>
      </c>
      <c r="BI110" s="160">
        <f t="shared" si="8"/>
        <v>0</v>
      </c>
      <c r="BJ110" s="20" t="s">
        <v>135</v>
      </c>
      <c r="BK110" s="20" t="s">
        <v>253</v>
      </c>
    </row>
    <row r="111" spans="2:63" s="1" customFormat="1" ht="39.950000000000003" customHeight="1" x14ac:dyDescent="0.3">
      <c r="B111" s="148"/>
      <c r="C111" s="149" t="s">
        <v>254</v>
      </c>
      <c r="D111" s="149" t="s">
        <v>130</v>
      </c>
      <c r="E111" s="150" t="s">
        <v>255</v>
      </c>
      <c r="F111" s="151" t="s">
        <v>256</v>
      </c>
      <c r="G111" s="152" t="s">
        <v>153</v>
      </c>
      <c r="H111" s="320">
        <v>15</v>
      </c>
      <c r="I111" s="321"/>
      <c r="J111" s="321"/>
      <c r="K111" s="151"/>
      <c r="L111" s="155"/>
      <c r="M111" s="156" t="s">
        <v>5</v>
      </c>
      <c r="N111" s="161" t="s">
        <v>37</v>
      </c>
      <c r="O111" s="162">
        <v>0</v>
      </c>
      <c r="P111" s="162">
        <f t="shared" si="0"/>
        <v>0</v>
      </c>
      <c r="Q111" s="162">
        <v>0</v>
      </c>
      <c r="R111" s="162">
        <f t="shared" si="1"/>
        <v>0</v>
      </c>
      <c r="S111" s="162">
        <v>0</v>
      </c>
      <c r="T111" s="163">
        <f t="shared" si="2"/>
        <v>0</v>
      </c>
      <c r="AP111" s="20" t="s">
        <v>134</v>
      </c>
      <c r="AR111" s="20" t="s">
        <v>130</v>
      </c>
      <c r="AS111" s="20" t="s">
        <v>76</v>
      </c>
      <c r="AW111" s="20" t="s">
        <v>127</v>
      </c>
      <c r="BC111" s="160">
        <f t="shared" si="3"/>
        <v>0</v>
      </c>
      <c r="BD111" s="160">
        <f t="shared" si="4"/>
        <v>0</v>
      </c>
      <c r="BE111" s="160">
        <f t="shared" si="5"/>
        <v>0</v>
      </c>
      <c r="BF111" s="160">
        <f t="shared" si="6"/>
        <v>0</v>
      </c>
      <c r="BG111" s="160">
        <f t="shared" si="7"/>
        <v>0</v>
      </c>
      <c r="BH111" s="20" t="s">
        <v>74</v>
      </c>
      <c r="BI111" s="160">
        <f t="shared" si="8"/>
        <v>0</v>
      </c>
      <c r="BJ111" s="20" t="s">
        <v>135</v>
      </c>
      <c r="BK111" s="20" t="s">
        <v>257</v>
      </c>
    </row>
    <row r="112" spans="2:63" s="1" customFormat="1" ht="39.950000000000003" customHeight="1" x14ac:dyDescent="0.3">
      <c r="B112" s="148"/>
      <c r="C112" s="149" t="s">
        <v>258</v>
      </c>
      <c r="D112" s="149" t="s">
        <v>130</v>
      </c>
      <c r="E112" s="150" t="s">
        <v>259</v>
      </c>
      <c r="F112" s="151" t="s">
        <v>260</v>
      </c>
      <c r="G112" s="152" t="s">
        <v>153</v>
      </c>
      <c r="H112" s="320">
        <v>20</v>
      </c>
      <c r="I112" s="321"/>
      <c r="J112" s="321"/>
      <c r="K112" s="151"/>
      <c r="L112" s="155"/>
      <c r="M112" s="156" t="s">
        <v>5</v>
      </c>
      <c r="N112" s="161" t="s">
        <v>37</v>
      </c>
      <c r="O112" s="162">
        <v>0</v>
      </c>
      <c r="P112" s="162">
        <f t="shared" si="0"/>
        <v>0</v>
      </c>
      <c r="Q112" s="162">
        <v>0</v>
      </c>
      <c r="R112" s="162">
        <f t="shared" si="1"/>
        <v>0</v>
      </c>
      <c r="S112" s="162">
        <v>0</v>
      </c>
      <c r="T112" s="163">
        <f t="shared" si="2"/>
        <v>0</v>
      </c>
      <c r="AP112" s="20" t="s">
        <v>134</v>
      </c>
      <c r="AR112" s="20" t="s">
        <v>130</v>
      </c>
      <c r="AS112" s="20" t="s">
        <v>76</v>
      </c>
      <c r="AW112" s="20" t="s">
        <v>127</v>
      </c>
      <c r="BC112" s="160">
        <f t="shared" si="3"/>
        <v>0</v>
      </c>
      <c r="BD112" s="160">
        <f t="shared" si="4"/>
        <v>0</v>
      </c>
      <c r="BE112" s="160">
        <f t="shared" si="5"/>
        <v>0</v>
      </c>
      <c r="BF112" s="160">
        <f t="shared" si="6"/>
        <v>0</v>
      </c>
      <c r="BG112" s="160">
        <f t="shared" si="7"/>
        <v>0</v>
      </c>
      <c r="BH112" s="20" t="s">
        <v>74</v>
      </c>
      <c r="BI112" s="160">
        <f t="shared" si="8"/>
        <v>0</v>
      </c>
      <c r="BJ112" s="20" t="s">
        <v>135</v>
      </c>
      <c r="BK112" s="20" t="s">
        <v>261</v>
      </c>
    </row>
    <row r="113" spans="2:63" s="1" customFormat="1" ht="39.950000000000003" customHeight="1" x14ac:dyDescent="0.3">
      <c r="B113" s="148"/>
      <c r="C113" s="149" t="s">
        <v>262</v>
      </c>
      <c r="D113" s="149" t="s">
        <v>130</v>
      </c>
      <c r="E113" s="150" t="s">
        <v>263</v>
      </c>
      <c r="F113" s="151" t="s">
        <v>264</v>
      </c>
      <c r="G113" s="152" t="s">
        <v>153</v>
      </c>
      <c r="H113" s="320">
        <v>15</v>
      </c>
      <c r="I113" s="321"/>
      <c r="J113" s="321"/>
      <c r="K113" s="151"/>
      <c r="L113" s="155"/>
      <c r="M113" s="156" t="s">
        <v>5</v>
      </c>
      <c r="N113" s="161" t="s">
        <v>37</v>
      </c>
      <c r="O113" s="162">
        <v>0</v>
      </c>
      <c r="P113" s="162">
        <f t="shared" si="0"/>
        <v>0</v>
      </c>
      <c r="Q113" s="162">
        <v>0</v>
      </c>
      <c r="R113" s="162">
        <f t="shared" si="1"/>
        <v>0</v>
      </c>
      <c r="S113" s="162">
        <v>0</v>
      </c>
      <c r="T113" s="163">
        <f t="shared" si="2"/>
        <v>0</v>
      </c>
      <c r="AP113" s="20" t="s">
        <v>134</v>
      </c>
      <c r="AR113" s="20" t="s">
        <v>130</v>
      </c>
      <c r="AS113" s="20" t="s">
        <v>76</v>
      </c>
      <c r="AW113" s="20" t="s">
        <v>127</v>
      </c>
      <c r="BC113" s="160">
        <f t="shared" si="3"/>
        <v>0</v>
      </c>
      <c r="BD113" s="160">
        <f t="shared" si="4"/>
        <v>0</v>
      </c>
      <c r="BE113" s="160">
        <f t="shared" si="5"/>
        <v>0</v>
      </c>
      <c r="BF113" s="160">
        <f t="shared" si="6"/>
        <v>0</v>
      </c>
      <c r="BG113" s="160">
        <f t="shared" si="7"/>
        <v>0</v>
      </c>
      <c r="BH113" s="20" t="s">
        <v>74</v>
      </c>
      <c r="BI113" s="160">
        <f t="shared" si="8"/>
        <v>0</v>
      </c>
      <c r="BJ113" s="20" t="s">
        <v>135</v>
      </c>
      <c r="BK113" s="20" t="s">
        <v>265</v>
      </c>
    </row>
    <row r="114" spans="2:63" s="327" customFormat="1" ht="39.950000000000003" customHeight="1" x14ac:dyDescent="0.3">
      <c r="B114" s="315"/>
      <c r="C114" s="316" t="s">
        <v>266</v>
      </c>
      <c r="D114" s="316" t="s">
        <v>130</v>
      </c>
      <c r="E114" s="317" t="s">
        <v>267</v>
      </c>
      <c r="F114" s="318" t="s">
        <v>268</v>
      </c>
      <c r="G114" s="319" t="s">
        <v>153</v>
      </c>
      <c r="H114" s="320">
        <v>20</v>
      </c>
      <c r="I114" s="321"/>
      <c r="J114" s="321"/>
      <c r="K114" s="318"/>
      <c r="L114" s="322"/>
      <c r="M114" s="323" t="s">
        <v>5</v>
      </c>
      <c r="N114" s="324" t="s">
        <v>37</v>
      </c>
      <c r="O114" s="325">
        <v>0</v>
      </c>
      <c r="P114" s="325">
        <f t="shared" si="0"/>
        <v>0</v>
      </c>
      <c r="Q114" s="325">
        <v>0</v>
      </c>
      <c r="R114" s="325">
        <f t="shared" si="1"/>
        <v>0</v>
      </c>
      <c r="S114" s="325">
        <v>0</v>
      </c>
      <c r="T114" s="326">
        <f t="shared" si="2"/>
        <v>0</v>
      </c>
      <c r="AP114" s="328" t="s">
        <v>134</v>
      </c>
      <c r="AR114" s="328" t="s">
        <v>130</v>
      </c>
      <c r="AS114" s="328" t="s">
        <v>76</v>
      </c>
      <c r="AW114" s="328" t="s">
        <v>127</v>
      </c>
      <c r="BC114" s="329">
        <f t="shared" si="3"/>
        <v>0</v>
      </c>
      <c r="BD114" s="329">
        <f t="shared" si="4"/>
        <v>0</v>
      </c>
      <c r="BE114" s="329">
        <f t="shared" si="5"/>
        <v>0</v>
      </c>
      <c r="BF114" s="329">
        <f t="shared" si="6"/>
        <v>0</v>
      </c>
      <c r="BG114" s="329">
        <f t="shared" si="7"/>
        <v>0</v>
      </c>
      <c r="BH114" s="328" t="s">
        <v>74</v>
      </c>
      <c r="BI114" s="329">
        <f t="shared" si="8"/>
        <v>0</v>
      </c>
      <c r="BJ114" s="328" t="s">
        <v>135</v>
      </c>
      <c r="BK114" s="328" t="s">
        <v>269</v>
      </c>
    </row>
    <row r="115" spans="2:63" s="327" customFormat="1" ht="39.950000000000003" customHeight="1" x14ac:dyDescent="0.3">
      <c r="B115" s="315"/>
      <c r="C115" s="316" t="s">
        <v>270</v>
      </c>
      <c r="D115" s="316" t="s">
        <v>130</v>
      </c>
      <c r="E115" s="317" t="s">
        <v>271</v>
      </c>
      <c r="F115" s="318" t="s">
        <v>272</v>
      </c>
      <c r="G115" s="319" t="s">
        <v>153</v>
      </c>
      <c r="H115" s="320">
        <v>40</v>
      </c>
      <c r="I115" s="321"/>
      <c r="J115" s="321"/>
      <c r="K115" s="318"/>
      <c r="L115" s="322"/>
      <c r="M115" s="323" t="s">
        <v>5</v>
      </c>
      <c r="N115" s="324" t="s">
        <v>37</v>
      </c>
      <c r="O115" s="325">
        <v>0</v>
      </c>
      <c r="P115" s="325">
        <f t="shared" si="0"/>
        <v>0</v>
      </c>
      <c r="Q115" s="325">
        <v>0</v>
      </c>
      <c r="R115" s="325">
        <f t="shared" si="1"/>
        <v>0</v>
      </c>
      <c r="S115" s="325">
        <v>0</v>
      </c>
      <c r="T115" s="326">
        <f t="shared" si="2"/>
        <v>0</v>
      </c>
      <c r="AP115" s="328" t="s">
        <v>134</v>
      </c>
      <c r="AR115" s="328" t="s">
        <v>130</v>
      </c>
      <c r="AS115" s="328" t="s">
        <v>76</v>
      </c>
      <c r="AW115" s="328" t="s">
        <v>127</v>
      </c>
      <c r="BC115" s="329">
        <f t="shared" si="3"/>
        <v>0</v>
      </c>
      <c r="BD115" s="329">
        <f t="shared" si="4"/>
        <v>0</v>
      </c>
      <c r="BE115" s="329">
        <f t="shared" si="5"/>
        <v>0</v>
      </c>
      <c r="BF115" s="329">
        <f t="shared" si="6"/>
        <v>0</v>
      </c>
      <c r="BG115" s="329">
        <f t="shared" si="7"/>
        <v>0</v>
      </c>
      <c r="BH115" s="328" t="s">
        <v>74</v>
      </c>
      <c r="BI115" s="329">
        <f t="shared" si="8"/>
        <v>0</v>
      </c>
      <c r="BJ115" s="328" t="s">
        <v>135</v>
      </c>
      <c r="BK115" s="328" t="s">
        <v>273</v>
      </c>
    </row>
    <row r="116" spans="2:63" s="1" customFormat="1" ht="39.950000000000003" customHeight="1" x14ac:dyDescent="0.3">
      <c r="B116" s="148"/>
      <c r="C116" s="149" t="s">
        <v>274</v>
      </c>
      <c r="D116" s="149" t="s">
        <v>130</v>
      </c>
      <c r="E116" s="150" t="s">
        <v>275</v>
      </c>
      <c r="F116" s="151" t="s">
        <v>276</v>
      </c>
      <c r="G116" s="152" t="s">
        <v>211</v>
      </c>
      <c r="H116" s="320">
        <v>0.5</v>
      </c>
      <c r="I116" s="321"/>
      <c r="J116" s="321"/>
      <c r="K116" s="151"/>
      <c r="L116" s="155"/>
      <c r="M116" s="156" t="s">
        <v>5</v>
      </c>
      <c r="N116" s="161" t="s">
        <v>37</v>
      </c>
      <c r="O116" s="162">
        <v>0</v>
      </c>
      <c r="P116" s="162">
        <f t="shared" si="0"/>
        <v>0</v>
      </c>
      <c r="Q116" s="162">
        <v>0</v>
      </c>
      <c r="R116" s="162">
        <f t="shared" si="1"/>
        <v>0</v>
      </c>
      <c r="S116" s="162">
        <v>0</v>
      </c>
      <c r="T116" s="163">
        <f t="shared" si="2"/>
        <v>0</v>
      </c>
      <c r="AP116" s="20" t="s">
        <v>134</v>
      </c>
      <c r="AR116" s="20" t="s">
        <v>130</v>
      </c>
      <c r="AS116" s="20" t="s">
        <v>76</v>
      </c>
      <c r="AW116" s="20" t="s">
        <v>127</v>
      </c>
      <c r="BC116" s="160">
        <f t="shared" si="3"/>
        <v>0</v>
      </c>
      <c r="BD116" s="160">
        <f t="shared" si="4"/>
        <v>0</v>
      </c>
      <c r="BE116" s="160">
        <f t="shared" si="5"/>
        <v>0</v>
      </c>
      <c r="BF116" s="160">
        <f t="shared" si="6"/>
        <v>0</v>
      </c>
      <c r="BG116" s="160">
        <f t="shared" si="7"/>
        <v>0</v>
      </c>
      <c r="BH116" s="20" t="s">
        <v>74</v>
      </c>
      <c r="BI116" s="160">
        <f t="shared" si="8"/>
        <v>0</v>
      </c>
      <c r="BJ116" s="20" t="s">
        <v>135</v>
      </c>
      <c r="BK116" s="20" t="s">
        <v>277</v>
      </c>
    </row>
    <row r="117" spans="2:63" s="327" customFormat="1" ht="39.950000000000003" customHeight="1" x14ac:dyDescent="0.3">
      <c r="B117" s="315"/>
      <c r="C117" s="316" t="s">
        <v>278</v>
      </c>
      <c r="D117" s="316" t="s">
        <v>130</v>
      </c>
      <c r="E117" s="317" t="s">
        <v>279</v>
      </c>
      <c r="F117" s="318" t="s">
        <v>280</v>
      </c>
      <c r="G117" s="319" t="s">
        <v>133</v>
      </c>
      <c r="H117" s="320">
        <v>20</v>
      </c>
      <c r="I117" s="321"/>
      <c r="J117" s="321"/>
      <c r="K117" s="318"/>
      <c r="L117" s="322"/>
      <c r="M117" s="323" t="s">
        <v>5</v>
      </c>
      <c r="N117" s="324" t="s">
        <v>37</v>
      </c>
      <c r="O117" s="325">
        <v>0</v>
      </c>
      <c r="P117" s="325">
        <f t="shared" si="0"/>
        <v>0</v>
      </c>
      <c r="Q117" s="325">
        <v>0</v>
      </c>
      <c r="R117" s="325">
        <f t="shared" si="1"/>
        <v>0</v>
      </c>
      <c r="S117" s="325">
        <v>0</v>
      </c>
      <c r="T117" s="326">
        <f t="shared" si="2"/>
        <v>0</v>
      </c>
      <c r="AP117" s="328" t="s">
        <v>134</v>
      </c>
      <c r="AR117" s="328" t="s">
        <v>130</v>
      </c>
      <c r="AS117" s="328" t="s">
        <v>76</v>
      </c>
      <c r="AW117" s="328" t="s">
        <v>127</v>
      </c>
      <c r="BC117" s="329">
        <f t="shared" si="3"/>
        <v>0</v>
      </c>
      <c r="BD117" s="329">
        <f t="shared" si="4"/>
        <v>0</v>
      </c>
      <c r="BE117" s="329">
        <f t="shared" si="5"/>
        <v>0</v>
      </c>
      <c r="BF117" s="329">
        <f t="shared" si="6"/>
        <v>0</v>
      </c>
      <c r="BG117" s="329">
        <f t="shared" si="7"/>
        <v>0</v>
      </c>
      <c r="BH117" s="328" t="s">
        <v>74</v>
      </c>
      <c r="BI117" s="329">
        <f t="shared" si="8"/>
        <v>0</v>
      </c>
      <c r="BJ117" s="328" t="s">
        <v>135</v>
      </c>
      <c r="BK117" s="328" t="s">
        <v>281</v>
      </c>
    </row>
    <row r="118" spans="2:63" s="1" customFormat="1" ht="39.950000000000003" customHeight="1" x14ac:dyDescent="0.3">
      <c r="B118" s="148"/>
      <c r="C118" s="149" t="s">
        <v>282</v>
      </c>
      <c r="D118" s="149" t="s">
        <v>130</v>
      </c>
      <c r="E118" s="150" t="s">
        <v>283</v>
      </c>
      <c r="F118" s="151" t="s">
        <v>284</v>
      </c>
      <c r="G118" s="152" t="s">
        <v>252</v>
      </c>
      <c r="H118" s="320">
        <v>55</v>
      </c>
      <c r="I118" s="321"/>
      <c r="J118" s="321"/>
      <c r="K118" s="151"/>
      <c r="L118" s="155"/>
      <c r="M118" s="156" t="s">
        <v>5</v>
      </c>
      <c r="N118" s="161" t="s">
        <v>37</v>
      </c>
      <c r="O118" s="162">
        <v>0</v>
      </c>
      <c r="P118" s="162">
        <f t="shared" si="0"/>
        <v>0</v>
      </c>
      <c r="Q118" s="162">
        <v>0</v>
      </c>
      <c r="R118" s="162">
        <f t="shared" si="1"/>
        <v>0</v>
      </c>
      <c r="S118" s="162">
        <v>0</v>
      </c>
      <c r="T118" s="163">
        <f t="shared" si="2"/>
        <v>0</v>
      </c>
      <c r="AP118" s="20" t="s">
        <v>134</v>
      </c>
      <c r="AR118" s="20" t="s">
        <v>130</v>
      </c>
      <c r="AS118" s="20" t="s">
        <v>76</v>
      </c>
      <c r="AW118" s="20" t="s">
        <v>127</v>
      </c>
      <c r="BC118" s="160">
        <f t="shared" si="3"/>
        <v>0</v>
      </c>
      <c r="BD118" s="160">
        <f t="shared" si="4"/>
        <v>0</v>
      </c>
      <c r="BE118" s="160">
        <f t="shared" si="5"/>
        <v>0</v>
      </c>
      <c r="BF118" s="160">
        <f t="shared" si="6"/>
        <v>0</v>
      </c>
      <c r="BG118" s="160">
        <f t="shared" si="7"/>
        <v>0</v>
      </c>
      <c r="BH118" s="20" t="s">
        <v>74</v>
      </c>
      <c r="BI118" s="160">
        <f t="shared" si="8"/>
        <v>0</v>
      </c>
      <c r="BJ118" s="20" t="s">
        <v>135</v>
      </c>
      <c r="BK118" s="20" t="s">
        <v>285</v>
      </c>
    </row>
    <row r="119" spans="2:63" s="1" customFormat="1" ht="39.950000000000003" customHeight="1" x14ac:dyDescent="0.3">
      <c r="B119" s="148"/>
      <c r="C119" s="149" t="s">
        <v>286</v>
      </c>
      <c r="D119" s="149" t="s">
        <v>130</v>
      </c>
      <c r="E119" s="150" t="s">
        <v>287</v>
      </c>
      <c r="F119" s="151" t="s">
        <v>288</v>
      </c>
      <c r="G119" s="152" t="s">
        <v>252</v>
      </c>
      <c r="H119" s="320">
        <v>20</v>
      </c>
      <c r="I119" s="321"/>
      <c r="J119" s="321"/>
      <c r="K119" s="151"/>
      <c r="L119" s="155"/>
      <c r="M119" s="156" t="s">
        <v>5</v>
      </c>
      <c r="N119" s="161" t="s">
        <v>37</v>
      </c>
      <c r="O119" s="162">
        <v>0</v>
      </c>
      <c r="P119" s="162">
        <f t="shared" si="0"/>
        <v>0</v>
      </c>
      <c r="Q119" s="162">
        <v>0</v>
      </c>
      <c r="R119" s="162">
        <f t="shared" si="1"/>
        <v>0</v>
      </c>
      <c r="S119" s="162">
        <v>0</v>
      </c>
      <c r="T119" s="163">
        <f t="shared" si="2"/>
        <v>0</v>
      </c>
      <c r="AP119" s="20" t="s">
        <v>134</v>
      </c>
      <c r="AR119" s="20" t="s">
        <v>130</v>
      </c>
      <c r="AS119" s="20" t="s">
        <v>76</v>
      </c>
      <c r="AW119" s="20" t="s">
        <v>127</v>
      </c>
      <c r="BC119" s="160">
        <f t="shared" si="3"/>
        <v>0</v>
      </c>
      <c r="BD119" s="160">
        <f t="shared" si="4"/>
        <v>0</v>
      </c>
      <c r="BE119" s="160">
        <f t="shared" si="5"/>
        <v>0</v>
      </c>
      <c r="BF119" s="160">
        <f t="shared" si="6"/>
        <v>0</v>
      </c>
      <c r="BG119" s="160">
        <f t="shared" si="7"/>
        <v>0</v>
      </c>
      <c r="BH119" s="20" t="s">
        <v>74</v>
      </c>
      <c r="BI119" s="160">
        <f t="shared" si="8"/>
        <v>0</v>
      </c>
      <c r="BJ119" s="20" t="s">
        <v>135</v>
      </c>
      <c r="BK119" s="20" t="s">
        <v>289</v>
      </c>
    </row>
    <row r="120" spans="2:63" s="327" customFormat="1" ht="39.950000000000003" customHeight="1" x14ac:dyDescent="0.3">
      <c r="B120" s="315"/>
      <c r="C120" s="316" t="s">
        <v>290</v>
      </c>
      <c r="D120" s="316" t="s">
        <v>130</v>
      </c>
      <c r="E120" s="317" t="s">
        <v>291</v>
      </c>
      <c r="F120" s="318" t="s">
        <v>292</v>
      </c>
      <c r="G120" s="319" t="s">
        <v>252</v>
      </c>
      <c r="H120" s="320">
        <v>40</v>
      </c>
      <c r="I120" s="321"/>
      <c r="J120" s="321"/>
      <c r="K120" s="318"/>
      <c r="L120" s="322"/>
      <c r="M120" s="323" t="s">
        <v>5</v>
      </c>
      <c r="N120" s="324" t="s">
        <v>37</v>
      </c>
      <c r="O120" s="325">
        <v>0</v>
      </c>
      <c r="P120" s="325">
        <f t="shared" si="0"/>
        <v>0</v>
      </c>
      <c r="Q120" s="325">
        <v>0</v>
      </c>
      <c r="R120" s="325">
        <f t="shared" si="1"/>
        <v>0</v>
      </c>
      <c r="S120" s="325">
        <v>0</v>
      </c>
      <c r="T120" s="326">
        <f t="shared" si="2"/>
        <v>0</v>
      </c>
      <c r="AP120" s="328" t="s">
        <v>134</v>
      </c>
      <c r="AR120" s="328" t="s">
        <v>130</v>
      </c>
      <c r="AS120" s="328" t="s">
        <v>76</v>
      </c>
      <c r="AW120" s="328" t="s">
        <v>127</v>
      </c>
      <c r="BC120" s="329">
        <f t="shared" si="3"/>
        <v>0</v>
      </c>
      <c r="BD120" s="329">
        <f t="shared" si="4"/>
        <v>0</v>
      </c>
      <c r="BE120" s="329">
        <f t="shared" si="5"/>
        <v>0</v>
      </c>
      <c r="BF120" s="329">
        <f t="shared" si="6"/>
        <v>0</v>
      </c>
      <c r="BG120" s="329">
        <f t="shared" si="7"/>
        <v>0</v>
      </c>
      <c r="BH120" s="328" t="s">
        <v>74</v>
      </c>
      <c r="BI120" s="329">
        <f t="shared" si="8"/>
        <v>0</v>
      </c>
      <c r="BJ120" s="328" t="s">
        <v>135</v>
      </c>
      <c r="BK120" s="328" t="s">
        <v>293</v>
      </c>
    </row>
    <row r="121" spans="2:63" s="10" customFormat="1" ht="29.85" customHeight="1" x14ac:dyDescent="0.3">
      <c r="B121" s="136"/>
      <c r="D121" s="137" t="s">
        <v>65</v>
      </c>
      <c r="E121" s="146" t="s">
        <v>294</v>
      </c>
      <c r="F121" s="146" t="s">
        <v>295</v>
      </c>
      <c r="H121" s="336"/>
      <c r="I121" s="336"/>
      <c r="J121" s="337"/>
      <c r="L121" s="136"/>
      <c r="M121" s="140"/>
      <c r="N121" s="141"/>
      <c r="O121" s="141"/>
      <c r="P121" s="142">
        <f>SUM(P122:P155)</f>
        <v>21.855</v>
      </c>
      <c r="Q121" s="141"/>
      <c r="R121" s="142">
        <f>SUM(R122:R155)</f>
        <v>0.23952000000000004</v>
      </c>
      <c r="S121" s="141"/>
      <c r="T121" s="143">
        <f>SUM(T122:T155)</f>
        <v>0</v>
      </c>
      <c r="AP121" s="137" t="s">
        <v>76</v>
      </c>
      <c r="AR121" s="144" t="s">
        <v>65</v>
      </c>
      <c r="AS121" s="144" t="s">
        <v>74</v>
      </c>
      <c r="AW121" s="137" t="s">
        <v>127</v>
      </c>
      <c r="BI121" s="145">
        <f>SUM(BI122:BI155)</f>
        <v>0</v>
      </c>
    </row>
    <row r="122" spans="2:63" s="1" customFormat="1" ht="280.5" customHeight="1" x14ac:dyDescent="0.3">
      <c r="B122" s="148"/>
      <c r="C122" s="149" t="s">
        <v>296</v>
      </c>
      <c r="D122" s="149" t="s">
        <v>130</v>
      </c>
      <c r="E122" s="150" t="s">
        <v>297</v>
      </c>
      <c r="F122" s="151" t="s">
        <v>1208</v>
      </c>
      <c r="G122" s="152" t="s">
        <v>133</v>
      </c>
      <c r="H122" s="320">
        <v>1</v>
      </c>
      <c r="I122" s="321"/>
      <c r="J122" s="321"/>
      <c r="K122" s="151"/>
      <c r="L122" s="155"/>
      <c r="M122" s="156" t="s">
        <v>5</v>
      </c>
      <c r="N122" s="161" t="s">
        <v>37</v>
      </c>
      <c r="O122" s="162">
        <v>0</v>
      </c>
      <c r="P122" s="162">
        <f t="shared" ref="P122:P132" si="9">O122*H122</f>
        <v>0</v>
      </c>
      <c r="Q122" s="162">
        <v>0</v>
      </c>
      <c r="R122" s="162">
        <f t="shared" ref="R122:R132" si="10">Q122*H122</f>
        <v>0</v>
      </c>
      <c r="S122" s="162">
        <v>0</v>
      </c>
      <c r="T122" s="163">
        <f t="shared" ref="T122:T132" si="11">S122*H122</f>
        <v>0</v>
      </c>
      <c r="W122" s="321">
        <v>1250000</v>
      </c>
      <c r="X122" s="1">
        <f>W122*0.95</f>
        <v>1187500</v>
      </c>
      <c r="AP122" s="20" t="s">
        <v>134</v>
      </c>
      <c r="AR122" s="20" t="s">
        <v>130</v>
      </c>
      <c r="AS122" s="20" t="s">
        <v>76</v>
      </c>
      <c r="AW122" s="20" t="s">
        <v>127</v>
      </c>
      <c r="BC122" s="160">
        <f t="shared" ref="BC122:BC132" si="12">IF(N122="základní",J122,0)</f>
        <v>0</v>
      </c>
      <c r="BD122" s="160">
        <f t="shared" ref="BD122:BD132" si="13">IF(N122="snížená",J122,0)</f>
        <v>0</v>
      </c>
      <c r="BE122" s="160">
        <f t="shared" ref="BE122:BE132" si="14">IF(N122="zákl. přenesená",J122,0)</f>
        <v>0</v>
      </c>
      <c r="BF122" s="160">
        <f t="shared" ref="BF122:BF132" si="15">IF(N122="sníž. přenesená",J122,0)</f>
        <v>0</v>
      </c>
      <c r="BG122" s="160">
        <f t="shared" ref="BG122:BG132" si="16">IF(N122="nulová",J122,0)</f>
        <v>0</v>
      </c>
      <c r="BH122" s="20" t="s">
        <v>74</v>
      </c>
      <c r="BI122" s="160">
        <f t="shared" ref="BI122:BI132" si="17">ROUND(I122*H122,2)</f>
        <v>0</v>
      </c>
      <c r="BJ122" s="20" t="s">
        <v>135</v>
      </c>
      <c r="BK122" s="20" t="s">
        <v>298</v>
      </c>
    </row>
    <row r="123" spans="2:63" s="1" customFormat="1" ht="161.25" customHeight="1" x14ac:dyDescent="0.3">
      <c r="B123" s="148"/>
      <c r="C123" s="149" t="s">
        <v>299</v>
      </c>
      <c r="D123" s="149" t="s">
        <v>130</v>
      </c>
      <c r="E123" s="150" t="s">
        <v>300</v>
      </c>
      <c r="F123" s="151" t="s">
        <v>301</v>
      </c>
      <c r="G123" s="152" t="s">
        <v>133</v>
      </c>
      <c r="H123" s="320">
        <v>1</v>
      </c>
      <c r="I123" s="321"/>
      <c r="J123" s="321"/>
      <c r="K123" s="151"/>
      <c r="L123" s="155"/>
      <c r="M123" s="156" t="s">
        <v>5</v>
      </c>
      <c r="N123" s="161" t="s">
        <v>37</v>
      </c>
      <c r="O123" s="162">
        <v>0</v>
      </c>
      <c r="P123" s="162">
        <f t="shared" si="9"/>
        <v>0</v>
      </c>
      <c r="Q123" s="162">
        <v>0</v>
      </c>
      <c r="R123" s="162">
        <f t="shared" si="10"/>
        <v>0</v>
      </c>
      <c r="S123" s="162">
        <v>0</v>
      </c>
      <c r="T123" s="163">
        <f t="shared" si="11"/>
        <v>0</v>
      </c>
      <c r="W123" s="321">
        <v>142000</v>
      </c>
      <c r="X123" s="378">
        <f t="shared" ref="X123:X131" si="18">W123*0.95</f>
        <v>134900</v>
      </c>
      <c r="AP123" s="20" t="s">
        <v>134</v>
      </c>
      <c r="AR123" s="20" t="s">
        <v>130</v>
      </c>
      <c r="AS123" s="20" t="s">
        <v>76</v>
      </c>
      <c r="AW123" s="20" t="s">
        <v>127</v>
      </c>
      <c r="BC123" s="160">
        <f t="shared" si="12"/>
        <v>0</v>
      </c>
      <c r="BD123" s="160">
        <f t="shared" si="13"/>
        <v>0</v>
      </c>
      <c r="BE123" s="160">
        <f t="shared" si="14"/>
        <v>0</v>
      </c>
      <c r="BF123" s="160">
        <f t="shared" si="15"/>
        <v>0</v>
      </c>
      <c r="BG123" s="160">
        <f t="shared" si="16"/>
        <v>0</v>
      </c>
      <c r="BH123" s="20" t="s">
        <v>74</v>
      </c>
      <c r="BI123" s="160">
        <f t="shared" si="17"/>
        <v>0</v>
      </c>
      <c r="BJ123" s="20" t="s">
        <v>135</v>
      </c>
      <c r="BK123" s="20" t="s">
        <v>302</v>
      </c>
    </row>
    <row r="124" spans="2:63" s="1" customFormat="1" ht="102" customHeight="1" x14ac:dyDescent="0.3">
      <c r="B124" s="148"/>
      <c r="C124" s="149" t="s">
        <v>303</v>
      </c>
      <c r="D124" s="149" t="s">
        <v>130</v>
      </c>
      <c r="E124" s="150" t="s">
        <v>304</v>
      </c>
      <c r="F124" s="151" t="s">
        <v>305</v>
      </c>
      <c r="G124" s="152" t="s">
        <v>133</v>
      </c>
      <c r="H124" s="320">
        <v>1</v>
      </c>
      <c r="I124" s="321"/>
      <c r="J124" s="321"/>
      <c r="K124" s="151"/>
      <c r="L124" s="155"/>
      <c r="M124" s="156" t="s">
        <v>5</v>
      </c>
      <c r="N124" s="161" t="s">
        <v>37</v>
      </c>
      <c r="O124" s="162">
        <v>0</v>
      </c>
      <c r="P124" s="162">
        <f t="shared" si="9"/>
        <v>0</v>
      </c>
      <c r="Q124" s="162">
        <v>0</v>
      </c>
      <c r="R124" s="162">
        <f t="shared" si="10"/>
        <v>0</v>
      </c>
      <c r="S124" s="162">
        <v>0</v>
      </c>
      <c r="T124" s="163">
        <f t="shared" si="11"/>
        <v>0</v>
      </c>
      <c r="W124" s="321">
        <v>148500</v>
      </c>
      <c r="X124" s="378">
        <f t="shared" si="18"/>
        <v>141075</v>
      </c>
      <c r="AP124" s="20" t="s">
        <v>134</v>
      </c>
      <c r="AR124" s="20" t="s">
        <v>130</v>
      </c>
      <c r="AS124" s="20" t="s">
        <v>76</v>
      </c>
      <c r="AW124" s="20" t="s">
        <v>127</v>
      </c>
      <c r="BC124" s="160">
        <f t="shared" si="12"/>
        <v>0</v>
      </c>
      <c r="BD124" s="160">
        <f t="shared" si="13"/>
        <v>0</v>
      </c>
      <c r="BE124" s="160">
        <f t="shared" si="14"/>
        <v>0</v>
      </c>
      <c r="BF124" s="160">
        <f t="shared" si="15"/>
        <v>0</v>
      </c>
      <c r="BG124" s="160">
        <f t="shared" si="16"/>
        <v>0</v>
      </c>
      <c r="BH124" s="20" t="s">
        <v>74</v>
      </c>
      <c r="BI124" s="160">
        <f t="shared" si="17"/>
        <v>0</v>
      </c>
      <c r="BJ124" s="20" t="s">
        <v>135</v>
      </c>
      <c r="BK124" s="20" t="s">
        <v>306</v>
      </c>
    </row>
    <row r="125" spans="2:63" s="1" customFormat="1" ht="153" customHeight="1" x14ac:dyDescent="0.3">
      <c r="B125" s="148"/>
      <c r="C125" s="149" t="s">
        <v>307</v>
      </c>
      <c r="D125" s="149" t="s">
        <v>130</v>
      </c>
      <c r="E125" s="150" t="s">
        <v>308</v>
      </c>
      <c r="F125" s="151" t="s">
        <v>309</v>
      </c>
      <c r="G125" s="152" t="s">
        <v>133</v>
      </c>
      <c r="H125" s="153">
        <v>1</v>
      </c>
      <c r="I125" s="154"/>
      <c r="J125" s="154"/>
      <c r="K125" s="151"/>
      <c r="L125" s="155"/>
      <c r="M125" s="156" t="s">
        <v>5</v>
      </c>
      <c r="N125" s="161" t="s">
        <v>37</v>
      </c>
      <c r="O125" s="162">
        <v>0</v>
      </c>
      <c r="P125" s="162">
        <f t="shared" si="9"/>
        <v>0</v>
      </c>
      <c r="Q125" s="162">
        <v>0</v>
      </c>
      <c r="R125" s="162">
        <f t="shared" si="10"/>
        <v>0</v>
      </c>
      <c r="S125" s="162">
        <v>0</v>
      </c>
      <c r="T125" s="163">
        <f t="shared" si="11"/>
        <v>0</v>
      </c>
      <c r="W125" s="154">
        <v>80300</v>
      </c>
      <c r="X125" s="378">
        <f t="shared" si="18"/>
        <v>76285</v>
      </c>
      <c r="AP125" s="20" t="s">
        <v>134</v>
      </c>
      <c r="AR125" s="20" t="s">
        <v>130</v>
      </c>
      <c r="AS125" s="20" t="s">
        <v>76</v>
      </c>
      <c r="AW125" s="20" t="s">
        <v>127</v>
      </c>
      <c r="BC125" s="160">
        <f t="shared" si="12"/>
        <v>0</v>
      </c>
      <c r="BD125" s="160">
        <f t="shared" si="13"/>
        <v>0</v>
      </c>
      <c r="BE125" s="160">
        <f t="shared" si="14"/>
        <v>0</v>
      </c>
      <c r="BF125" s="160">
        <f t="shared" si="15"/>
        <v>0</v>
      </c>
      <c r="BG125" s="160">
        <f t="shared" si="16"/>
        <v>0</v>
      </c>
      <c r="BH125" s="20" t="s">
        <v>74</v>
      </c>
      <c r="BI125" s="160">
        <f t="shared" si="17"/>
        <v>0</v>
      </c>
      <c r="BJ125" s="20" t="s">
        <v>135</v>
      </c>
      <c r="BK125" s="20" t="s">
        <v>310</v>
      </c>
    </row>
    <row r="126" spans="2:63" s="1" customFormat="1" ht="63.75" customHeight="1" x14ac:dyDescent="0.3">
      <c r="B126" s="148"/>
      <c r="C126" s="149" t="s">
        <v>311</v>
      </c>
      <c r="D126" s="149" t="s">
        <v>130</v>
      </c>
      <c r="E126" s="150" t="s">
        <v>312</v>
      </c>
      <c r="F126" s="151" t="s">
        <v>313</v>
      </c>
      <c r="G126" s="152" t="s">
        <v>133</v>
      </c>
      <c r="H126" s="153">
        <v>2</v>
      </c>
      <c r="I126" s="154"/>
      <c r="J126" s="154"/>
      <c r="K126" s="151"/>
      <c r="L126" s="155"/>
      <c r="M126" s="156" t="s">
        <v>5</v>
      </c>
      <c r="N126" s="161" t="s">
        <v>37</v>
      </c>
      <c r="O126" s="162">
        <v>0</v>
      </c>
      <c r="P126" s="162">
        <f t="shared" si="9"/>
        <v>0</v>
      </c>
      <c r="Q126" s="162">
        <v>0</v>
      </c>
      <c r="R126" s="162">
        <f t="shared" si="10"/>
        <v>0</v>
      </c>
      <c r="S126" s="162">
        <v>0</v>
      </c>
      <c r="T126" s="163">
        <f t="shared" si="11"/>
        <v>0</v>
      </c>
      <c r="W126" s="154">
        <v>31125.9</v>
      </c>
      <c r="X126" s="378">
        <f t="shared" si="18"/>
        <v>29569.605</v>
      </c>
      <c r="AP126" s="20" t="s">
        <v>134</v>
      </c>
      <c r="AR126" s="20" t="s">
        <v>130</v>
      </c>
      <c r="AS126" s="20" t="s">
        <v>76</v>
      </c>
      <c r="AW126" s="20" t="s">
        <v>127</v>
      </c>
      <c r="BC126" s="160">
        <f t="shared" si="12"/>
        <v>0</v>
      </c>
      <c r="BD126" s="160">
        <f t="shared" si="13"/>
        <v>0</v>
      </c>
      <c r="BE126" s="160">
        <f t="shared" si="14"/>
        <v>0</v>
      </c>
      <c r="BF126" s="160">
        <f t="shared" si="15"/>
        <v>0</v>
      </c>
      <c r="BG126" s="160">
        <f t="shared" si="16"/>
        <v>0</v>
      </c>
      <c r="BH126" s="20" t="s">
        <v>74</v>
      </c>
      <c r="BI126" s="160">
        <f t="shared" si="17"/>
        <v>0</v>
      </c>
      <c r="BJ126" s="20" t="s">
        <v>135</v>
      </c>
      <c r="BK126" s="20" t="s">
        <v>314</v>
      </c>
    </row>
    <row r="127" spans="2:63" s="1" customFormat="1" ht="63.75" customHeight="1" x14ac:dyDescent="0.3">
      <c r="B127" s="148"/>
      <c r="C127" s="149" t="s">
        <v>315</v>
      </c>
      <c r="D127" s="149" t="s">
        <v>130</v>
      </c>
      <c r="E127" s="150" t="s">
        <v>316</v>
      </c>
      <c r="F127" s="151" t="s">
        <v>317</v>
      </c>
      <c r="G127" s="152" t="s">
        <v>133</v>
      </c>
      <c r="H127" s="153">
        <v>1</v>
      </c>
      <c r="I127" s="154"/>
      <c r="J127" s="154"/>
      <c r="K127" s="151"/>
      <c r="L127" s="155"/>
      <c r="M127" s="156" t="s">
        <v>5</v>
      </c>
      <c r="N127" s="161" t="s">
        <v>37</v>
      </c>
      <c r="O127" s="162">
        <v>0</v>
      </c>
      <c r="P127" s="162">
        <f t="shared" si="9"/>
        <v>0</v>
      </c>
      <c r="Q127" s="162">
        <v>0</v>
      </c>
      <c r="R127" s="162">
        <f t="shared" si="10"/>
        <v>0</v>
      </c>
      <c r="S127" s="162">
        <v>0</v>
      </c>
      <c r="T127" s="163">
        <f t="shared" si="11"/>
        <v>0</v>
      </c>
      <c r="W127" s="154">
        <v>49933</v>
      </c>
      <c r="X127" s="378">
        <f t="shared" si="18"/>
        <v>47436.35</v>
      </c>
      <c r="AP127" s="20" t="s">
        <v>134</v>
      </c>
      <c r="AR127" s="20" t="s">
        <v>130</v>
      </c>
      <c r="AS127" s="20" t="s">
        <v>76</v>
      </c>
      <c r="AW127" s="20" t="s">
        <v>127</v>
      </c>
      <c r="BC127" s="160">
        <f t="shared" si="12"/>
        <v>0</v>
      </c>
      <c r="BD127" s="160">
        <f t="shared" si="13"/>
        <v>0</v>
      </c>
      <c r="BE127" s="160">
        <f t="shared" si="14"/>
        <v>0</v>
      </c>
      <c r="BF127" s="160">
        <f t="shared" si="15"/>
        <v>0</v>
      </c>
      <c r="BG127" s="160">
        <f t="shared" si="16"/>
        <v>0</v>
      </c>
      <c r="BH127" s="20" t="s">
        <v>74</v>
      </c>
      <c r="BI127" s="160">
        <f t="shared" si="17"/>
        <v>0</v>
      </c>
      <c r="BJ127" s="20" t="s">
        <v>135</v>
      </c>
      <c r="BK127" s="20" t="s">
        <v>318</v>
      </c>
    </row>
    <row r="128" spans="2:63" s="1" customFormat="1" ht="63.75" customHeight="1" x14ac:dyDescent="0.3">
      <c r="B128" s="148"/>
      <c r="C128" s="149" t="s">
        <v>319</v>
      </c>
      <c r="D128" s="149" t="s">
        <v>130</v>
      </c>
      <c r="E128" s="150" t="s">
        <v>320</v>
      </c>
      <c r="F128" s="151" t="s">
        <v>321</v>
      </c>
      <c r="G128" s="152" t="s">
        <v>133</v>
      </c>
      <c r="H128" s="153">
        <v>2</v>
      </c>
      <c r="I128" s="154"/>
      <c r="J128" s="154"/>
      <c r="K128" s="151"/>
      <c r="L128" s="155"/>
      <c r="M128" s="156" t="s">
        <v>5</v>
      </c>
      <c r="N128" s="161" t="s">
        <v>37</v>
      </c>
      <c r="O128" s="162">
        <v>0</v>
      </c>
      <c r="P128" s="162">
        <f t="shared" si="9"/>
        <v>0</v>
      </c>
      <c r="Q128" s="162">
        <v>0</v>
      </c>
      <c r="R128" s="162">
        <f t="shared" si="10"/>
        <v>0</v>
      </c>
      <c r="S128" s="162">
        <v>0</v>
      </c>
      <c r="T128" s="163">
        <f t="shared" si="11"/>
        <v>0</v>
      </c>
      <c r="W128" s="154">
        <v>27657.5</v>
      </c>
      <c r="X128" s="378">
        <f t="shared" si="18"/>
        <v>26274.625</v>
      </c>
      <c r="AP128" s="20" t="s">
        <v>134</v>
      </c>
      <c r="AR128" s="20" t="s">
        <v>130</v>
      </c>
      <c r="AS128" s="20" t="s">
        <v>76</v>
      </c>
      <c r="AW128" s="20" t="s">
        <v>127</v>
      </c>
      <c r="BC128" s="160">
        <f t="shared" si="12"/>
        <v>0</v>
      </c>
      <c r="BD128" s="160">
        <f t="shared" si="13"/>
        <v>0</v>
      </c>
      <c r="BE128" s="160">
        <f t="shared" si="14"/>
        <v>0</v>
      </c>
      <c r="BF128" s="160">
        <f t="shared" si="15"/>
        <v>0</v>
      </c>
      <c r="BG128" s="160">
        <f t="shared" si="16"/>
        <v>0</v>
      </c>
      <c r="BH128" s="20" t="s">
        <v>74</v>
      </c>
      <c r="BI128" s="160">
        <f t="shared" si="17"/>
        <v>0</v>
      </c>
      <c r="BJ128" s="20" t="s">
        <v>135</v>
      </c>
      <c r="BK128" s="20" t="s">
        <v>322</v>
      </c>
    </row>
    <row r="129" spans="2:63" s="1" customFormat="1" ht="63.75" customHeight="1" x14ac:dyDescent="0.3">
      <c r="B129" s="148"/>
      <c r="C129" s="149" t="s">
        <v>323</v>
      </c>
      <c r="D129" s="149" t="s">
        <v>130</v>
      </c>
      <c r="E129" s="150" t="s">
        <v>324</v>
      </c>
      <c r="F129" s="151" t="s">
        <v>325</v>
      </c>
      <c r="G129" s="152" t="s">
        <v>133</v>
      </c>
      <c r="H129" s="153">
        <v>2</v>
      </c>
      <c r="I129" s="154"/>
      <c r="J129" s="154"/>
      <c r="K129" s="151"/>
      <c r="L129" s="155"/>
      <c r="M129" s="156" t="s">
        <v>5</v>
      </c>
      <c r="N129" s="161" t="s">
        <v>37</v>
      </c>
      <c r="O129" s="162">
        <v>0</v>
      </c>
      <c r="P129" s="162">
        <f t="shared" si="9"/>
        <v>0</v>
      </c>
      <c r="Q129" s="162">
        <v>0</v>
      </c>
      <c r="R129" s="162">
        <f t="shared" si="10"/>
        <v>0</v>
      </c>
      <c r="S129" s="162">
        <v>0</v>
      </c>
      <c r="T129" s="163">
        <f t="shared" si="11"/>
        <v>0</v>
      </c>
      <c r="W129" s="154">
        <v>18448.3</v>
      </c>
      <c r="X129" s="378">
        <f t="shared" si="18"/>
        <v>17525.884999999998</v>
      </c>
      <c r="AP129" s="20" t="s">
        <v>134</v>
      </c>
      <c r="AR129" s="20" t="s">
        <v>130</v>
      </c>
      <c r="AS129" s="20" t="s">
        <v>76</v>
      </c>
      <c r="AW129" s="20" t="s">
        <v>127</v>
      </c>
      <c r="BC129" s="160">
        <f t="shared" si="12"/>
        <v>0</v>
      </c>
      <c r="BD129" s="160">
        <f t="shared" si="13"/>
        <v>0</v>
      </c>
      <c r="BE129" s="160">
        <f t="shared" si="14"/>
        <v>0</v>
      </c>
      <c r="BF129" s="160">
        <f t="shared" si="15"/>
        <v>0</v>
      </c>
      <c r="BG129" s="160">
        <f t="shared" si="16"/>
        <v>0</v>
      </c>
      <c r="BH129" s="20" t="s">
        <v>74</v>
      </c>
      <c r="BI129" s="160">
        <f t="shared" si="17"/>
        <v>0</v>
      </c>
      <c r="BJ129" s="20" t="s">
        <v>135</v>
      </c>
      <c r="BK129" s="20" t="s">
        <v>326</v>
      </c>
    </row>
    <row r="130" spans="2:63" s="1" customFormat="1" ht="89.25" customHeight="1" x14ac:dyDescent="0.3">
      <c r="B130" s="148"/>
      <c r="C130" s="149" t="s">
        <v>327</v>
      </c>
      <c r="D130" s="149" t="s">
        <v>130</v>
      </c>
      <c r="E130" s="150" t="s">
        <v>328</v>
      </c>
      <c r="F130" s="151" t="s">
        <v>329</v>
      </c>
      <c r="G130" s="152" t="s">
        <v>133</v>
      </c>
      <c r="H130" s="153">
        <v>1</v>
      </c>
      <c r="I130" s="154"/>
      <c r="J130" s="154"/>
      <c r="K130" s="151"/>
      <c r="L130" s="155"/>
      <c r="M130" s="156" t="s">
        <v>5</v>
      </c>
      <c r="N130" s="161" t="s">
        <v>37</v>
      </c>
      <c r="O130" s="162">
        <v>0</v>
      </c>
      <c r="P130" s="162">
        <f t="shared" si="9"/>
        <v>0</v>
      </c>
      <c r="Q130" s="162">
        <v>0</v>
      </c>
      <c r="R130" s="162">
        <f t="shared" si="10"/>
        <v>0</v>
      </c>
      <c r="S130" s="162">
        <v>0</v>
      </c>
      <c r="T130" s="163">
        <f t="shared" si="11"/>
        <v>0</v>
      </c>
      <c r="W130" s="154">
        <v>110000</v>
      </c>
      <c r="X130" s="378">
        <f t="shared" si="18"/>
        <v>104500</v>
      </c>
      <c r="AP130" s="20" t="s">
        <v>134</v>
      </c>
      <c r="AR130" s="20" t="s">
        <v>130</v>
      </c>
      <c r="AS130" s="20" t="s">
        <v>76</v>
      </c>
      <c r="AW130" s="20" t="s">
        <v>127</v>
      </c>
      <c r="BC130" s="160">
        <f t="shared" si="12"/>
        <v>0</v>
      </c>
      <c r="BD130" s="160">
        <f t="shared" si="13"/>
        <v>0</v>
      </c>
      <c r="BE130" s="160">
        <f t="shared" si="14"/>
        <v>0</v>
      </c>
      <c r="BF130" s="160">
        <f t="shared" si="15"/>
        <v>0</v>
      </c>
      <c r="BG130" s="160">
        <f t="shared" si="16"/>
        <v>0</v>
      </c>
      <c r="BH130" s="20" t="s">
        <v>74</v>
      </c>
      <c r="BI130" s="160">
        <f t="shared" si="17"/>
        <v>0</v>
      </c>
      <c r="BJ130" s="20" t="s">
        <v>135</v>
      </c>
      <c r="BK130" s="20" t="s">
        <v>330</v>
      </c>
    </row>
    <row r="131" spans="2:63" s="1" customFormat="1" ht="76.5" customHeight="1" x14ac:dyDescent="0.3">
      <c r="B131" s="148"/>
      <c r="C131" s="149" t="s">
        <v>331</v>
      </c>
      <c r="D131" s="149" t="s">
        <v>130</v>
      </c>
      <c r="E131" s="150" t="s">
        <v>332</v>
      </c>
      <c r="F131" s="151" t="s">
        <v>333</v>
      </c>
      <c r="G131" s="152" t="s">
        <v>133</v>
      </c>
      <c r="H131" s="153">
        <v>1</v>
      </c>
      <c r="I131" s="154"/>
      <c r="J131" s="154"/>
      <c r="K131" s="151"/>
      <c r="L131" s="155"/>
      <c r="M131" s="156" t="s">
        <v>5</v>
      </c>
      <c r="N131" s="161" t="s">
        <v>37</v>
      </c>
      <c r="O131" s="162">
        <v>0</v>
      </c>
      <c r="P131" s="162">
        <f t="shared" si="9"/>
        <v>0</v>
      </c>
      <c r="Q131" s="162">
        <v>0</v>
      </c>
      <c r="R131" s="162">
        <f t="shared" si="10"/>
        <v>0</v>
      </c>
      <c r="S131" s="162">
        <v>0</v>
      </c>
      <c r="T131" s="163">
        <f t="shared" si="11"/>
        <v>0</v>
      </c>
      <c r="W131" s="154">
        <v>33000</v>
      </c>
      <c r="X131" s="378">
        <f t="shared" si="18"/>
        <v>31350</v>
      </c>
      <c r="AP131" s="20" t="s">
        <v>134</v>
      </c>
      <c r="AR131" s="20" t="s">
        <v>130</v>
      </c>
      <c r="AS131" s="20" t="s">
        <v>76</v>
      </c>
      <c r="AW131" s="20" t="s">
        <v>127</v>
      </c>
      <c r="BC131" s="160">
        <f t="shared" si="12"/>
        <v>0</v>
      </c>
      <c r="BD131" s="160">
        <f t="shared" si="13"/>
        <v>0</v>
      </c>
      <c r="BE131" s="160">
        <f t="shared" si="14"/>
        <v>0</v>
      </c>
      <c r="BF131" s="160">
        <f t="shared" si="15"/>
        <v>0</v>
      </c>
      <c r="BG131" s="160">
        <f t="shared" si="16"/>
        <v>0</v>
      </c>
      <c r="BH131" s="20" t="s">
        <v>74</v>
      </c>
      <c r="BI131" s="160">
        <f t="shared" si="17"/>
        <v>0</v>
      </c>
      <c r="BJ131" s="20" t="s">
        <v>135</v>
      </c>
      <c r="BK131" s="20" t="s">
        <v>334</v>
      </c>
    </row>
    <row r="132" spans="2:63" s="1" customFormat="1" ht="76.5" customHeight="1" x14ac:dyDescent="0.3">
      <c r="B132" s="148"/>
      <c r="C132" s="164" t="s">
        <v>335</v>
      </c>
      <c r="D132" s="164" t="s">
        <v>336</v>
      </c>
      <c r="E132" s="165" t="s">
        <v>337</v>
      </c>
      <c r="F132" s="166" t="s">
        <v>338</v>
      </c>
      <c r="G132" s="167" t="s">
        <v>133</v>
      </c>
      <c r="H132" s="168">
        <v>1</v>
      </c>
      <c r="I132" s="169"/>
      <c r="J132" s="169"/>
      <c r="K132" s="166"/>
      <c r="L132" s="34"/>
      <c r="M132" s="170" t="s">
        <v>5</v>
      </c>
      <c r="N132" s="171" t="s">
        <v>37</v>
      </c>
      <c r="O132" s="162">
        <v>2.9220000000000002</v>
      </c>
      <c r="P132" s="162">
        <f t="shared" si="9"/>
        <v>2.9220000000000002</v>
      </c>
      <c r="Q132" s="162">
        <v>6.182E-2</v>
      </c>
      <c r="R132" s="162">
        <f t="shared" si="10"/>
        <v>6.182E-2</v>
      </c>
      <c r="S132" s="162">
        <v>0</v>
      </c>
      <c r="T132" s="163">
        <f t="shared" si="11"/>
        <v>0</v>
      </c>
      <c r="AP132" s="20" t="s">
        <v>135</v>
      </c>
      <c r="AR132" s="20" t="s">
        <v>336</v>
      </c>
      <c r="AS132" s="20" t="s">
        <v>76</v>
      </c>
      <c r="AW132" s="20" t="s">
        <v>127</v>
      </c>
      <c r="BC132" s="160">
        <f t="shared" si="12"/>
        <v>0</v>
      </c>
      <c r="BD132" s="160">
        <f t="shared" si="13"/>
        <v>0</v>
      </c>
      <c r="BE132" s="160">
        <f t="shared" si="14"/>
        <v>0</v>
      </c>
      <c r="BF132" s="160">
        <f t="shared" si="15"/>
        <v>0</v>
      </c>
      <c r="BG132" s="160">
        <f t="shared" si="16"/>
        <v>0</v>
      </c>
      <c r="BH132" s="20" t="s">
        <v>74</v>
      </c>
      <c r="BI132" s="160">
        <f t="shared" si="17"/>
        <v>0</v>
      </c>
      <c r="BJ132" s="20" t="s">
        <v>135</v>
      </c>
      <c r="BK132" s="20" t="s">
        <v>339</v>
      </c>
    </row>
    <row r="133" spans="2:63" s="1" customFormat="1" ht="81" hidden="1" x14ac:dyDescent="0.3">
      <c r="B133" s="34"/>
      <c r="D133" s="172" t="s">
        <v>340</v>
      </c>
      <c r="F133" s="173" t="s">
        <v>341</v>
      </c>
      <c r="L133" s="34"/>
      <c r="M133" s="174"/>
      <c r="N133" s="35"/>
      <c r="O133" s="35"/>
      <c r="P133" s="35"/>
      <c r="Q133" s="35"/>
      <c r="R133" s="35"/>
      <c r="S133" s="35"/>
      <c r="T133" s="63"/>
      <c r="AR133" s="20" t="s">
        <v>340</v>
      </c>
      <c r="AS133" s="20" t="s">
        <v>76</v>
      </c>
    </row>
    <row r="134" spans="2:63" s="1" customFormat="1" ht="76.5" customHeight="1" x14ac:dyDescent="0.3">
      <c r="B134" s="148"/>
      <c r="C134" s="164" t="s">
        <v>342</v>
      </c>
      <c r="D134" s="164" t="s">
        <v>336</v>
      </c>
      <c r="E134" s="165" t="s">
        <v>343</v>
      </c>
      <c r="F134" s="166" t="s">
        <v>344</v>
      </c>
      <c r="G134" s="167" t="s">
        <v>345</v>
      </c>
      <c r="H134" s="168">
        <v>1</v>
      </c>
      <c r="I134" s="169"/>
      <c r="J134" s="169"/>
      <c r="K134" s="166"/>
      <c r="L134" s="34"/>
      <c r="M134" s="170" t="s">
        <v>5</v>
      </c>
      <c r="N134" s="171" t="s">
        <v>37</v>
      </c>
      <c r="O134" s="162">
        <v>2.9220000000000002</v>
      </c>
      <c r="P134" s="162">
        <f>O134*H134</f>
        <v>2.9220000000000002</v>
      </c>
      <c r="Q134" s="162">
        <v>6.182E-2</v>
      </c>
      <c r="R134" s="162">
        <f>Q134*H134</f>
        <v>6.182E-2</v>
      </c>
      <c r="S134" s="162">
        <v>0</v>
      </c>
      <c r="T134" s="163">
        <f>S134*H134</f>
        <v>0</v>
      </c>
      <c r="AP134" s="20" t="s">
        <v>135</v>
      </c>
      <c r="AR134" s="20" t="s">
        <v>336</v>
      </c>
      <c r="AS134" s="20" t="s">
        <v>76</v>
      </c>
      <c r="AW134" s="20" t="s">
        <v>127</v>
      </c>
      <c r="BC134" s="160">
        <f>IF(N134="základní",J134,0)</f>
        <v>0</v>
      </c>
      <c r="BD134" s="160">
        <f>IF(N134="snížená",J134,0)</f>
        <v>0</v>
      </c>
      <c r="BE134" s="160">
        <f>IF(N134="zákl. přenesená",J134,0)</f>
        <v>0</v>
      </c>
      <c r="BF134" s="160">
        <f>IF(N134="sníž. přenesená",J134,0)</f>
        <v>0</v>
      </c>
      <c r="BG134" s="160">
        <f>IF(N134="nulová",J134,0)</f>
        <v>0</v>
      </c>
      <c r="BH134" s="20" t="s">
        <v>74</v>
      </c>
      <c r="BI134" s="160">
        <f>ROUND(I134*H134,2)</f>
        <v>0</v>
      </c>
      <c r="BJ134" s="20" t="s">
        <v>135</v>
      </c>
      <c r="BK134" s="20" t="s">
        <v>346</v>
      </c>
    </row>
    <row r="135" spans="2:63" s="1" customFormat="1" ht="81" hidden="1" x14ac:dyDescent="0.3">
      <c r="B135" s="34"/>
      <c r="D135" s="172" t="s">
        <v>340</v>
      </c>
      <c r="F135" s="173" t="s">
        <v>341</v>
      </c>
      <c r="L135" s="34"/>
      <c r="M135" s="174"/>
      <c r="N135" s="35"/>
      <c r="O135" s="35"/>
      <c r="P135" s="35"/>
      <c r="Q135" s="35"/>
      <c r="R135" s="35"/>
      <c r="S135" s="35"/>
      <c r="T135" s="63"/>
      <c r="AR135" s="20" t="s">
        <v>340</v>
      </c>
      <c r="AS135" s="20" t="s">
        <v>76</v>
      </c>
    </row>
    <row r="136" spans="2:63" s="1" customFormat="1" ht="89.25" customHeight="1" x14ac:dyDescent="0.3">
      <c r="B136" s="148"/>
      <c r="C136" s="164" t="s">
        <v>347</v>
      </c>
      <c r="D136" s="164" t="s">
        <v>336</v>
      </c>
      <c r="E136" s="165" t="s">
        <v>348</v>
      </c>
      <c r="F136" s="166" t="s">
        <v>349</v>
      </c>
      <c r="G136" s="167" t="s">
        <v>133</v>
      </c>
      <c r="H136" s="168">
        <v>1</v>
      </c>
      <c r="I136" s="169"/>
      <c r="J136" s="169"/>
      <c r="K136" s="166"/>
      <c r="L136" s="34"/>
      <c r="M136" s="170" t="s">
        <v>5</v>
      </c>
      <c r="N136" s="171" t="s">
        <v>37</v>
      </c>
      <c r="O136" s="162">
        <v>2.9220000000000002</v>
      </c>
      <c r="P136" s="162">
        <f>O136*H136</f>
        <v>2.9220000000000002</v>
      </c>
      <c r="Q136" s="162">
        <v>6.182E-2</v>
      </c>
      <c r="R136" s="162">
        <f>Q136*H136</f>
        <v>6.182E-2</v>
      </c>
      <c r="S136" s="162">
        <v>0</v>
      </c>
      <c r="T136" s="163">
        <f>S136*H136</f>
        <v>0</v>
      </c>
      <c r="AP136" s="20" t="s">
        <v>135</v>
      </c>
      <c r="AR136" s="20" t="s">
        <v>336</v>
      </c>
      <c r="AS136" s="20" t="s">
        <v>76</v>
      </c>
      <c r="AW136" s="20" t="s">
        <v>127</v>
      </c>
      <c r="BC136" s="160">
        <f>IF(N136="základní",J136,0)</f>
        <v>0</v>
      </c>
      <c r="BD136" s="160">
        <f>IF(N136="snížená",J136,0)</f>
        <v>0</v>
      </c>
      <c r="BE136" s="160">
        <f>IF(N136="zákl. přenesená",J136,0)</f>
        <v>0</v>
      </c>
      <c r="BF136" s="160">
        <f>IF(N136="sníž. přenesená",J136,0)</f>
        <v>0</v>
      </c>
      <c r="BG136" s="160">
        <f>IF(N136="nulová",J136,0)</f>
        <v>0</v>
      </c>
      <c r="BH136" s="20" t="s">
        <v>74</v>
      </c>
      <c r="BI136" s="160">
        <f>ROUND(I136*H136,2)</f>
        <v>0</v>
      </c>
      <c r="BJ136" s="20" t="s">
        <v>135</v>
      </c>
      <c r="BK136" s="20" t="s">
        <v>350</v>
      </c>
    </row>
    <row r="137" spans="2:63" s="1" customFormat="1" ht="81" hidden="1" x14ac:dyDescent="0.3">
      <c r="B137" s="34"/>
      <c r="D137" s="172" t="s">
        <v>340</v>
      </c>
      <c r="F137" s="173" t="s">
        <v>341</v>
      </c>
      <c r="L137" s="34"/>
      <c r="M137" s="174"/>
      <c r="N137" s="35"/>
      <c r="O137" s="35"/>
      <c r="P137" s="35"/>
      <c r="Q137" s="35"/>
      <c r="R137" s="35"/>
      <c r="S137" s="35"/>
      <c r="T137" s="63"/>
      <c r="AR137" s="20" t="s">
        <v>340</v>
      </c>
      <c r="AS137" s="20" t="s">
        <v>76</v>
      </c>
    </row>
    <row r="138" spans="2:63" s="1" customFormat="1" ht="25.5" customHeight="1" x14ac:dyDescent="0.3">
      <c r="B138" s="148"/>
      <c r="C138" s="164" t="s">
        <v>351</v>
      </c>
      <c r="D138" s="164" t="s">
        <v>336</v>
      </c>
      <c r="E138" s="165" t="s">
        <v>352</v>
      </c>
      <c r="F138" s="166" t="s">
        <v>353</v>
      </c>
      <c r="G138" s="167" t="s">
        <v>133</v>
      </c>
      <c r="H138" s="168">
        <v>1</v>
      </c>
      <c r="I138" s="169"/>
      <c r="J138" s="169"/>
      <c r="K138" s="166"/>
      <c r="L138" s="34"/>
      <c r="M138" s="170" t="s">
        <v>5</v>
      </c>
      <c r="N138" s="171" t="s">
        <v>37</v>
      </c>
      <c r="O138" s="162">
        <v>0.32200000000000001</v>
      </c>
      <c r="P138" s="162">
        <f>O138*H138</f>
        <v>0.32200000000000001</v>
      </c>
      <c r="Q138" s="162">
        <v>6.7000000000000002E-4</v>
      </c>
      <c r="R138" s="162">
        <f>Q138*H138</f>
        <v>6.7000000000000002E-4</v>
      </c>
      <c r="S138" s="162">
        <v>0</v>
      </c>
      <c r="T138" s="163">
        <f>S138*H138</f>
        <v>0</v>
      </c>
      <c r="AP138" s="20" t="s">
        <v>135</v>
      </c>
      <c r="AR138" s="20" t="s">
        <v>336</v>
      </c>
      <c r="AS138" s="20" t="s">
        <v>76</v>
      </c>
      <c r="AW138" s="20" t="s">
        <v>127</v>
      </c>
      <c r="BC138" s="160">
        <f>IF(N138="základní",J138,0)</f>
        <v>0</v>
      </c>
      <c r="BD138" s="160">
        <f>IF(N138="snížená",J138,0)</f>
        <v>0</v>
      </c>
      <c r="BE138" s="160">
        <f>IF(N138="zákl. přenesená",J138,0)</f>
        <v>0</v>
      </c>
      <c r="BF138" s="160">
        <f>IF(N138="sníž. přenesená",J138,0)</f>
        <v>0</v>
      </c>
      <c r="BG138" s="160">
        <f>IF(N138="nulová",J138,0)</f>
        <v>0</v>
      </c>
      <c r="BH138" s="20" t="s">
        <v>74</v>
      </c>
      <c r="BI138" s="160">
        <f>ROUND(I138*H138,2)</f>
        <v>0</v>
      </c>
      <c r="BJ138" s="20" t="s">
        <v>135</v>
      </c>
      <c r="BK138" s="20" t="s">
        <v>354</v>
      </c>
    </row>
    <row r="139" spans="2:63" s="1" customFormat="1" ht="81" hidden="1" x14ac:dyDescent="0.3">
      <c r="B139" s="34"/>
      <c r="D139" s="172" t="s">
        <v>340</v>
      </c>
      <c r="F139" s="173" t="s">
        <v>341</v>
      </c>
      <c r="L139" s="34"/>
      <c r="M139" s="174"/>
      <c r="N139" s="35"/>
      <c r="O139" s="35"/>
      <c r="P139" s="35"/>
      <c r="Q139" s="35"/>
      <c r="R139" s="35"/>
      <c r="S139" s="35"/>
      <c r="T139" s="63"/>
      <c r="AR139" s="20" t="s">
        <v>340</v>
      </c>
      <c r="AS139" s="20" t="s">
        <v>76</v>
      </c>
    </row>
    <row r="140" spans="2:63" s="1" customFormat="1" ht="25.5" customHeight="1" x14ac:dyDescent="0.3">
      <c r="B140" s="148"/>
      <c r="C140" s="164" t="s">
        <v>355</v>
      </c>
      <c r="D140" s="164" t="s">
        <v>336</v>
      </c>
      <c r="E140" s="165" t="s">
        <v>356</v>
      </c>
      <c r="F140" s="166" t="s">
        <v>357</v>
      </c>
      <c r="G140" s="167" t="s">
        <v>133</v>
      </c>
      <c r="H140" s="168">
        <v>2</v>
      </c>
      <c r="I140" s="169"/>
      <c r="J140" s="169"/>
      <c r="K140" s="166"/>
      <c r="L140" s="34"/>
      <c r="M140" s="170" t="s">
        <v>5</v>
      </c>
      <c r="N140" s="171" t="s">
        <v>37</v>
      </c>
      <c r="O140" s="162">
        <v>0.374</v>
      </c>
      <c r="P140" s="162">
        <f>O140*H140</f>
        <v>0.748</v>
      </c>
      <c r="Q140" s="162">
        <v>7.7999999999999999E-4</v>
      </c>
      <c r="R140" s="162">
        <f>Q140*H140</f>
        <v>1.56E-3</v>
      </c>
      <c r="S140" s="162">
        <v>0</v>
      </c>
      <c r="T140" s="163">
        <f>S140*H140</f>
        <v>0</v>
      </c>
      <c r="AP140" s="20" t="s">
        <v>135</v>
      </c>
      <c r="AR140" s="20" t="s">
        <v>336</v>
      </c>
      <c r="AS140" s="20" t="s">
        <v>76</v>
      </c>
      <c r="AW140" s="20" t="s">
        <v>127</v>
      </c>
      <c r="BC140" s="160">
        <f>IF(N140="základní",J140,0)</f>
        <v>0</v>
      </c>
      <c r="BD140" s="160">
        <f>IF(N140="snížená",J140,0)</f>
        <v>0</v>
      </c>
      <c r="BE140" s="160">
        <f>IF(N140="zákl. přenesená",J140,0)</f>
        <v>0</v>
      </c>
      <c r="BF140" s="160">
        <f>IF(N140="sníž. přenesená",J140,0)</f>
        <v>0</v>
      </c>
      <c r="BG140" s="160">
        <f>IF(N140="nulová",J140,0)</f>
        <v>0</v>
      </c>
      <c r="BH140" s="20" t="s">
        <v>74</v>
      </c>
      <c r="BI140" s="160">
        <f>ROUND(I140*H140,2)</f>
        <v>0</v>
      </c>
      <c r="BJ140" s="20" t="s">
        <v>135</v>
      </c>
      <c r="BK140" s="20" t="s">
        <v>358</v>
      </c>
    </row>
    <row r="141" spans="2:63" s="1" customFormat="1" ht="81" hidden="1" x14ac:dyDescent="0.3">
      <c r="B141" s="34"/>
      <c r="D141" s="172" t="s">
        <v>340</v>
      </c>
      <c r="F141" s="173" t="s">
        <v>341</v>
      </c>
      <c r="L141" s="34"/>
      <c r="M141" s="174"/>
      <c r="N141" s="35"/>
      <c r="O141" s="35"/>
      <c r="P141" s="35"/>
      <c r="Q141" s="35"/>
      <c r="R141" s="35"/>
      <c r="S141" s="35"/>
      <c r="T141" s="63"/>
      <c r="AR141" s="20" t="s">
        <v>340</v>
      </c>
      <c r="AS141" s="20" t="s">
        <v>76</v>
      </c>
    </row>
    <row r="142" spans="2:63" s="1" customFormat="1" ht="25.5" customHeight="1" x14ac:dyDescent="0.3">
      <c r="B142" s="148"/>
      <c r="C142" s="164" t="s">
        <v>359</v>
      </c>
      <c r="D142" s="164" t="s">
        <v>336</v>
      </c>
      <c r="E142" s="165" t="s">
        <v>360</v>
      </c>
      <c r="F142" s="166" t="s">
        <v>361</v>
      </c>
      <c r="G142" s="167" t="s">
        <v>133</v>
      </c>
      <c r="H142" s="168">
        <v>3</v>
      </c>
      <c r="I142" s="169"/>
      <c r="J142" s="169"/>
      <c r="K142" s="166"/>
      <c r="L142" s="34"/>
      <c r="M142" s="170" t="s">
        <v>5</v>
      </c>
      <c r="N142" s="171" t="s">
        <v>37</v>
      </c>
      <c r="O142" s="162">
        <v>0.439</v>
      </c>
      <c r="P142" s="162">
        <f>O142*H142</f>
        <v>1.3169999999999999</v>
      </c>
      <c r="Q142" s="162">
        <v>1.3799999999999999E-3</v>
      </c>
      <c r="R142" s="162">
        <f>Q142*H142</f>
        <v>4.1399999999999996E-3</v>
      </c>
      <c r="S142" s="162">
        <v>0</v>
      </c>
      <c r="T142" s="163">
        <f>S142*H142</f>
        <v>0</v>
      </c>
      <c r="AP142" s="20" t="s">
        <v>135</v>
      </c>
      <c r="AR142" s="20" t="s">
        <v>336</v>
      </c>
      <c r="AS142" s="20" t="s">
        <v>76</v>
      </c>
      <c r="AW142" s="20" t="s">
        <v>127</v>
      </c>
      <c r="BC142" s="160">
        <f>IF(N142="základní",J142,0)</f>
        <v>0</v>
      </c>
      <c r="BD142" s="160">
        <f>IF(N142="snížená",J142,0)</f>
        <v>0</v>
      </c>
      <c r="BE142" s="160">
        <f>IF(N142="zákl. přenesená",J142,0)</f>
        <v>0</v>
      </c>
      <c r="BF142" s="160">
        <f>IF(N142="sníž. přenesená",J142,0)</f>
        <v>0</v>
      </c>
      <c r="BG142" s="160">
        <f>IF(N142="nulová",J142,0)</f>
        <v>0</v>
      </c>
      <c r="BH142" s="20" t="s">
        <v>74</v>
      </c>
      <c r="BI142" s="160">
        <f>ROUND(I142*H142,2)</f>
        <v>0</v>
      </c>
      <c r="BJ142" s="20" t="s">
        <v>135</v>
      </c>
      <c r="BK142" s="20" t="s">
        <v>362</v>
      </c>
    </row>
    <row r="143" spans="2:63" s="1" customFormat="1" ht="81" hidden="1" x14ac:dyDescent="0.3">
      <c r="B143" s="34"/>
      <c r="D143" s="172" t="s">
        <v>340</v>
      </c>
      <c r="F143" s="173" t="s">
        <v>341</v>
      </c>
      <c r="L143" s="34"/>
      <c r="M143" s="174"/>
      <c r="N143" s="35"/>
      <c r="O143" s="35"/>
      <c r="P143" s="35"/>
      <c r="Q143" s="35"/>
      <c r="R143" s="35"/>
      <c r="S143" s="35"/>
      <c r="T143" s="63"/>
      <c r="AR143" s="20" t="s">
        <v>340</v>
      </c>
      <c r="AS143" s="20" t="s">
        <v>76</v>
      </c>
    </row>
    <row r="144" spans="2:63" s="1" customFormat="1" ht="25.5" customHeight="1" x14ac:dyDescent="0.3">
      <c r="B144" s="148"/>
      <c r="C144" s="164" t="s">
        <v>363</v>
      </c>
      <c r="D144" s="164" t="s">
        <v>336</v>
      </c>
      <c r="E144" s="165" t="s">
        <v>364</v>
      </c>
      <c r="F144" s="166" t="s">
        <v>365</v>
      </c>
      <c r="G144" s="167" t="s">
        <v>133</v>
      </c>
      <c r="H144" s="168">
        <v>3</v>
      </c>
      <c r="I144" s="169"/>
      <c r="J144" s="169"/>
      <c r="K144" s="166"/>
      <c r="L144" s="34"/>
      <c r="M144" s="170" t="s">
        <v>5</v>
      </c>
      <c r="N144" s="171" t="s">
        <v>37</v>
      </c>
      <c r="O144" s="162">
        <v>0.53</v>
      </c>
      <c r="P144" s="162">
        <f>O144*H144</f>
        <v>1.59</v>
      </c>
      <c r="Q144" s="162">
        <v>1.6999999999999999E-3</v>
      </c>
      <c r="R144" s="162">
        <f>Q144*H144</f>
        <v>5.0999999999999995E-3</v>
      </c>
      <c r="S144" s="162">
        <v>0</v>
      </c>
      <c r="T144" s="163">
        <f>S144*H144</f>
        <v>0</v>
      </c>
      <c r="AP144" s="20" t="s">
        <v>135</v>
      </c>
      <c r="AR144" s="20" t="s">
        <v>336</v>
      </c>
      <c r="AS144" s="20" t="s">
        <v>76</v>
      </c>
      <c r="AW144" s="20" t="s">
        <v>127</v>
      </c>
      <c r="BC144" s="160">
        <f>IF(N144="základní",J144,0)</f>
        <v>0</v>
      </c>
      <c r="BD144" s="160">
        <f>IF(N144="snížená",J144,0)</f>
        <v>0</v>
      </c>
      <c r="BE144" s="160">
        <f>IF(N144="zákl. přenesená",J144,0)</f>
        <v>0</v>
      </c>
      <c r="BF144" s="160">
        <f>IF(N144="sníž. přenesená",J144,0)</f>
        <v>0</v>
      </c>
      <c r="BG144" s="160">
        <f>IF(N144="nulová",J144,0)</f>
        <v>0</v>
      </c>
      <c r="BH144" s="20" t="s">
        <v>74</v>
      </c>
      <c r="BI144" s="160">
        <f>ROUND(I144*H144,2)</f>
        <v>0</v>
      </c>
      <c r="BJ144" s="20" t="s">
        <v>135</v>
      </c>
      <c r="BK144" s="20" t="s">
        <v>366</v>
      </c>
    </row>
    <row r="145" spans="2:63" s="1" customFormat="1" ht="81" hidden="1" x14ac:dyDescent="0.3">
      <c r="B145" s="34"/>
      <c r="D145" s="172" t="s">
        <v>340</v>
      </c>
      <c r="F145" s="173" t="s">
        <v>341</v>
      </c>
      <c r="L145" s="34"/>
      <c r="M145" s="174"/>
      <c r="N145" s="35"/>
      <c r="O145" s="35"/>
      <c r="P145" s="35"/>
      <c r="Q145" s="35"/>
      <c r="R145" s="35"/>
      <c r="S145" s="35"/>
      <c r="T145" s="63"/>
      <c r="AR145" s="20" t="s">
        <v>340</v>
      </c>
      <c r="AS145" s="20" t="s">
        <v>76</v>
      </c>
    </row>
    <row r="146" spans="2:63" s="1" customFormat="1" ht="25.5" customHeight="1" x14ac:dyDescent="0.3">
      <c r="B146" s="148"/>
      <c r="C146" s="164" t="s">
        <v>367</v>
      </c>
      <c r="D146" s="164" t="s">
        <v>336</v>
      </c>
      <c r="E146" s="165" t="s">
        <v>368</v>
      </c>
      <c r="F146" s="166" t="s">
        <v>369</v>
      </c>
      <c r="G146" s="167" t="s">
        <v>133</v>
      </c>
      <c r="H146" s="168">
        <v>3</v>
      </c>
      <c r="I146" s="169"/>
      <c r="J146" s="169"/>
      <c r="K146" s="166"/>
      <c r="L146" s="34"/>
      <c r="M146" s="170" t="s">
        <v>5</v>
      </c>
      <c r="N146" s="171" t="s">
        <v>37</v>
      </c>
      <c r="O146" s="162">
        <v>0.61399999999999999</v>
      </c>
      <c r="P146" s="162">
        <f>O146*H146</f>
        <v>1.8420000000000001</v>
      </c>
      <c r="Q146" s="162">
        <v>2.4199999999999998E-3</v>
      </c>
      <c r="R146" s="162">
        <f>Q146*H146</f>
        <v>7.2599999999999991E-3</v>
      </c>
      <c r="S146" s="162">
        <v>0</v>
      </c>
      <c r="T146" s="163">
        <f>S146*H146</f>
        <v>0</v>
      </c>
      <c r="AP146" s="20" t="s">
        <v>135</v>
      </c>
      <c r="AR146" s="20" t="s">
        <v>336</v>
      </c>
      <c r="AS146" s="20" t="s">
        <v>76</v>
      </c>
      <c r="AW146" s="20" t="s">
        <v>127</v>
      </c>
      <c r="BC146" s="160">
        <f>IF(N146="základní",J146,0)</f>
        <v>0</v>
      </c>
      <c r="BD146" s="160">
        <f>IF(N146="snížená",J146,0)</f>
        <v>0</v>
      </c>
      <c r="BE146" s="160">
        <f>IF(N146="zákl. přenesená",J146,0)</f>
        <v>0</v>
      </c>
      <c r="BF146" s="160">
        <f>IF(N146="sníž. přenesená",J146,0)</f>
        <v>0</v>
      </c>
      <c r="BG146" s="160">
        <f>IF(N146="nulová",J146,0)</f>
        <v>0</v>
      </c>
      <c r="BH146" s="20" t="s">
        <v>74</v>
      </c>
      <c r="BI146" s="160">
        <f>ROUND(I146*H146,2)</f>
        <v>0</v>
      </c>
      <c r="BJ146" s="20" t="s">
        <v>135</v>
      </c>
      <c r="BK146" s="20" t="s">
        <v>370</v>
      </c>
    </row>
    <row r="147" spans="2:63" s="1" customFormat="1" ht="81" hidden="1" x14ac:dyDescent="0.3">
      <c r="B147" s="34"/>
      <c r="D147" s="172" t="s">
        <v>340</v>
      </c>
      <c r="F147" s="173" t="s">
        <v>341</v>
      </c>
      <c r="L147" s="34"/>
      <c r="M147" s="174"/>
      <c r="N147" s="35"/>
      <c r="O147" s="35"/>
      <c r="P147" s="35"/>
      <c r="Q147" s="35"/>
      <c r="R147" s="35"/>
      <c r="S147" s="35"/>
      <c r="T147" s="63"/>
      <c r="AR147" s="20" t="s">
        <v>340</v>
      </c>
      <c r="AS147" s="20" t="s">
        <v>76</v>
      </c>
    </row>
    <row r="148" spans="2:63" s="1" customFormat="1" ht="25.5" customHeight="1" x14ac:dyDescent="0.3">
      <c r="B148" s="148"/>
      <c r="C148" s="164" t="s">
        <v>371</v>
      </c>
      <c r="D148" s="164" t="s">
        <v>336</v>
      </c>
      <c r="E148" s="165" t="s">
        <v>372</v>
      </c>
      <c r="F148" s="166" t="s">
        <v>373</v>
      </c>
      <c r="G148" s="167" t="s">
        <v>133</v>
      </c>
      <c r="H148" s="168">
        <v>2</v>
      </c>
      <c r="I148" s="169"/>
      <c r="J148" s="169"/>
      <c r="K148" s="166"/>
      <c r="L148" s="34"/>
      <c r="M148" s="170" t="s">
        <v>5</v>
      </c>
      <c r="N148" s="171" t="s">
        <v>37</v>
      </c>
      <c r="O148" s="162">
        <v>0.749</v>
      </c>
      <c r="P148" s="162">
        <f>O148*H148</f>
        <v>1.498</v>
      </c>
      <c r="Q148" s="162">
        <v>3.5000000000000001E-3</v>
      </c>
      <c r="R148" s="162">
        <f>Q148*H148</f>
        <v>7.0000000000000001E-3</v>
      </c>
      <c r="S148" s="162">
        <v>0</v>
      </c>
      <c r="T148" s="163">
        <f>S148*H148</f>
        <v>0</v>
      </c>
      <c r="AP148" s="20" t="s">
        <v>135</v>
      </c>
      <c r="AR148" s="20" t="s">
        <v>336</v>
      </c>
      <c r="AS148" s="20" t="s">
        <v>76</v>
      </c>
      <c r="AW148" s="20" t="s">
        <v>127</v>
      </c>
      <c r="BC148" s="160">
        <f>IF(N148="základní",J148,0)</f>
        <v>0</v>
      </c>
      <c r="BD148" s="160">
        <f>IF(N148="snížená",J148,0)</f>
        <v>0</v>
      </c>
      <c r="BE148" s="160">
        <f>IF(N148="zákl. přenesená",J148,0)</f>
        <v>0</v>
      </c>
      <c r="BF148" s="160">
        <f>IF(N148="sníž. přenesená",J148,0)</f>
        <v>0</v>
      </c>
      <c r="BG148" s="160">
        <f>IF(N148="nulová",J148,0)</f>
        <v>0</v>
      </c>
      <c r="BH148" s="20" t="s">
        <v>74</v>
      </c>
      <c r="BI148" s="160">
        <f>ROUND(I148*H148,2)</f>
        <v>0</v>
      </c>
      <c r="BJ148" s="20" t="s">
        <v>135</v>
      </c>
      <c r="BK148" s="20" t="s">
        <v>374</v>
      </c>
    </row>
    <row r="149" spans="2:63" s="1" customFormat="1" ht="81" hidden="1" x14ac:dyDescent="0.3">
      <c r="B149" s="34"/>
      <c r="D149" s="172" t="s">
        <v>340</v>
      </c>
      <c r="F149" s="173" t="s">
        <v>341</v>
      </c>
      <c r="L149" s="34"/>
      <c r="M149" s="174"/>
      <c r="N149" s="35"/>
      <c r="O149" s="35"/>
      <c r="P149" s="35"/>
      <c r="Q149" s="35"/>
      <c r="R149" s="35"/>
      <c r="S149" s="35"/>
      <c r="T149" s="63"/>
      <c r="AR149" s="20" t="s">
        <v>340</v>
      </c>
      <c r="AS149" s="20" t="s">
        <v>76</v>
      </c>
    </row>
    <row r="150" spans="2:63" s="1" customFormat="1" ht="25.5" customHeight="1" x14ac:dyDescent="0.3">
      <c r="B150" s="148"/>
      <c r="C150" s="164" t="s">
        <v>375</v>
      </c>
      <c r="D150" s="164" t="s">
        <v>336</v>
      </c>
      <c r="E150" s="165" t="s">
        <v>376</v>
      </c>
      <c r="F150" s="166" t="s">
        <v>377</v>
      </c>
      <c r="G150" s="167" t="s">
        <v>133</v>
      </c>
      <c r="H150" s="168">
        <v>2</v>
      </c>
      <c r="I150" s="169"/>
      <c r="J150" s="169"/>
      <c r="K150" s="166"/>
      <c r="L150" s="34"/>
      <c r="M150" s="170" t="s">
        <v>5</v>
      </c>
      <c r="N150" s="171" t="s">
        <v>37</v>
      </c>
      <c r="O150" s="162">
        <v>1.2170000000000001</v>
      </c>
      <c r="P150" s="162">
        <f>O150*H150</f>
        <v>2.4340000000000002</v>
      </c>
      <c r="Q150" s="162">
        <v>4.8199999999999996E-3</v>
      </c>
      <c r="R150" s="162">
        <f>Q150*H150</f>
        <v>9.6399999999999993E-3</v>
      </c>
      <c r="S150" s="162">
        <v>0</v>
      </c>
      <c r="T150" s="163">
        <f>S150*H150</f>
        <v>0</v>
      </c>
      <c r="AP150" s="20" t="s">
        <v>135</v>
      </c>
      <c r="AR150" s="20" t="s">
        <v>336</v>
      </c>
      <c r="AS150" s="20" t="s">
        <v>76</v>
      </c>
      <c r="AW150" s="20" t="s">
        <v>127</v>
      </c>
      <c r="BC150" s="160">
        <f>IF(N150="základní",J150,0)</f>
        <v>0</v>
      </c>
      <c r="BD150" s="160">
        <f>IF(N150="snížená",J150,0)</f>
        <v>0</v>
      </c>
      <c r="BE150" s="160">
        <f>IF(N150="zákl. přenesená",J150,0)</f>
        <v>0</v>
      </c>
      <c r="BF150" s="160">
        <f>IF(N150="sníž. přenesená",J150,0)</f>
        <v>0</v>
      </c>
      <c r="BG150" s="160">
        <f>IF(N150="nulová",J150,0)</f>
        <v>0</v>
      </c>
      <c r="BH150" s="20" t="s">
        <v>74</v>
      </c>
      <c r="BI150" s="160">
        <f>ROUND(I150*H150,2)</f>
        <v>0</v>
      </c>
      <c r="BJ150" s="20" t="s">
        <v>135</v>
      </c>
      <c r="BK150" s="20" t="s">
        <v>378</v>
      </c>
    </row>
    <row r="151" spans="2:63" s="1" customFormat="1" ht="81" hidden="1" x14ac:dyDescent="0.3">
      <c r="B151" s="34"/>
      <c r="D151" s="172" t="s">
        <v>340</v>
      </c>
      <c r="F151" s="173" t="s">
        <v>341</v>
      </c>
      <c r="L151" s="34"/>
      <c r="M151" s="174"/>
      <c r="N151" s="35"/>
      <c r="O151" s="35"/>
      <c r="P151" s="35"/>
      <c r="Q151" s="35"/>
      <c r="R151" s="35"/>
      <c r="S151" s="35"/>
      <c r="T151" s="63"/>
      <c r="AR151" s="20" t="s">
        <v>340</v>
      </c>
      <c r="AS151" s="20" t="s">
        <v>76</v>
      </c>
    </row>
    <row r="152" spans="2:63" s="1" customFormat="1" ht="25.5" customHeight="1" x14ac:dyDescent="0.3">
      <c r="B152" s="148"/>
      <c r="C152" s="164" t="s">
        <v>379</v>
      </c>
      <c r="D152" s="164" t="s">
        <v>336</v>
      </c>
      <c r="E152" s="165" t="s">
        <v>380</v>
      </c>
      <c r="F152" s="166" t="s">
        <v>381</v>
      </c>
      <c r="G152" s="167" t="s">
        <v>133</v>
      </c>
      <c r="H152" s="168">
        <v>1</v>
      </c>
      <c r="I152" s="169"/>
      <c r="J152" s="169"/>
      <c r="K152" s="166"/>
      <c r="L152" s="34"/>
      <c r="M152" s="170" t="s">
        <v>5</v>
      </c>
      <c r="N152" s="171" t="s">
        <v>37</v>
      </c>
      <c r="O152" s="162">
        <v>1.5389999999999999</v>
      </c>
      <c r="P152" s="162">
        <f>O152*H152</f>
        <v>1.5389999999999999</v>
      </c>
      <c r="Q152" s="162">
        <v>8.3599999999999994E-3</v>
      </c>
      <c r="R152" s="162">
        <f>Q152*H152</f>
        <v>8.3599999999999994E-3</v>
      </c>
      <c r="S152" s="162">
        <v>0</v>
      </c>
      <c r="T152" s="163">
        <f>S152*H152</f>
        <v>0</v>
      </c>
      <c r="AP152" s="20" t="s">
        <v>135</v>
      </c>
      <c r="AR152" s="20" t="s">
        <v>336</v>
      </c>
      <c r="AS152" s="20" t="s">
        <v>76</v>
      </c>
      <c r="AW152" s="20" t="s">
        <v>127</v>
      </c>
      <c r="BC152" s="160">
        <f>IF(N152="základní",J152,0)</f>
        <v>0</v>
      </c>
      <c r="BD152" s="160">
        <f>IF(N152="snížená",J152,0)</f>
        <v>0</v>
      </c>
      <c r="BE152" s="160">
        <f>IF(N152="zákl. přenesená",J152,0)</f>
        <v>0</v>
      </c>
      <c r="BF152" s="160">
        <f>IF(N152="sníž. přenesená",J152,0)</f>
        <v>0</v>
      </c>
      <c r="BG152" s="160">
        <f>IF(N152="nulová",J152,0)</f>
        <v>0</v>
      </c>
      <c r="BH152" s="20" t="s">
        <v>74</v>
      </c>
      <c r="BI152" s="160">
        <f>ROUND(I152*H152,2)</f>
        <v>0</v>
      </c>
      <c r="BJ152" s="20" t="s">
        <v>135</v>
      </c>
      <c r="BK152" s="20" t="s">
        <v>382</v>
      </c>
    </row>
    <row r="153" spans="2:63" s="1" customFormat="1" ht="81" hidden="1" x14ac:dyDescent="0.3">
      <c r="B153" s="34"/>
      <c r="D153" s="172" t="s">
        <v>340</v>
      </c>
      <c r="F153" s="173" t="s">
        <v>341</v>
      </c>
      <c r="L153" s="34"/>
      <c r="M153" s="174"/>
      <c r="N153" s="35"/>
      <c r="O153" s="35"/>
      <c r="P153" s="35"/>
      <c r="Q153" s="35"/>
      <c r="R153" s="35"/>
      <c r="S153" s="35"/>
      <c r="T153" s="63"/>
      <c r="AR153" s="20" t="s">
        <v>340</v>
      </c>
      <c r="AS153" s="20" t="s">
        <v>76</v>
      </c>
    </row>
    <row r="154" spans="2:63" s="1" customFormat="1" ht="25.5" customHeight="1" x14ac:dyDescent="0.3">
      <c r="B154" s="148"/>
      <c r="C154" s="164" t="s">
        <v>383</v>
      </c>
      <c r="D154" s="164" t="s">
        <v>336</v>
      </c>
      <c r="E154" s="165" t="s">
        <v>384</v>
      </c>
      <c r="F154" s="166" t="s">
        <v>385</v>
      </c>
      <c r="G154" s="167" t="s">
        <v>133</v>
      </c>
      <c r="H154" s="168">
        <v>1</v>
      </c>
      <c r="I154" s="169"/>
      <c r="J154" s="169"/>
      <c r="K154" s="166"/>
      <c r="L154" s="34"/>
      <c r="M154" s="170" t="s">
        <v>5</v>
      </c>
      <c r="N154" s="171" t="s">
        <v>37</v>
      </c>
      <c r="O154" s="162">
        <v>1.7989999999999999</v>
      </c>
      <c r="P154" s="162">
        <f>O154*H154</f>
        <v>1.7989999999999999</v>
      </c>
      <c r="Q154" s="162">
        <v>1.0330000000000001E-2</v>
      </c>
      <c r="R154" s="162">
        <f>Q154*H154</f>
        <v>1.0330000000000001E-2</v>
      </c>
      <c r="S154" s="162">
        <v>0</v>
      </c>
      <c r="T154" s="163">
        <f>S154*H154</f>
        <v>0</v>
      </c>
      <c r="AP154" s="20" t="s">
        <v>135</v>
      </c>
      <c r="AR154" s="20" t="s">
        <v>336</v>
      </c>
      <c r="AS154" s="20" t="s">
        <v>76</v>
      </c>
      <c r="AW154" s="20" t="s">
        <v>127</v>
      </c>
      <c r="BC154" s="160">
        <f>IF(N154="základní",J154,0)</f>
        <v>0</v>
      </c>
      <c r="BD154" s="160">
        <f>IF(N154="snížená",J154,0)</f>
        <v>0</v>
      </c>
      <c r="BE154" s="160">
        <f>IF(N154="zákl. přenesená",J154,0)</f>
        <v>0</v>
      </c>
      <c r="BF154" s="160">
        <f>IF(N154="sníž. přenesená",J154,0)</f>
        <v>0</v>
      </c>
      <c r="BG154" s="160">
        <f>IF(N154="nulová",J154,0)</f>
        <v>0</v>
      </c>
      <c r="BH154" s="20" t="s">
        <v>74</v>
      </c>
      <c r="BI154" s="160">
        <f>ROUND(I154*H154,2)</f>
        <v>0</v>
      </c>
      <c r="BJ154" s="20" t="s">
        <v>135</v>
      </c>
      <c r="BK154" s="20" t="s">
        <v>386</v>
      </c>
    </row>
    <row r="155" spans="2:63" s="1" customFormat="1" ht="81" hidden="1" x14ac:dyDescent="0.3">
      <c r="B155" s="34"/>
      <c r="D155" s="172" t="s">
        <v>340</v>
      </c>
      <c r="F155" s="173" t="s">
        <v>341</v>
      </c>
      <c r="L155" s="34"/>
      <c r="M155" s="174"/>
      <c r="N155" s="35"/>
      <c r="O155" s="35"/>
      <c r="P155" s="35"/>
      <c r="Q155" s="35"/>
      <c r="R155" s="35"/>
      <c r="S155" s="35"/>
      <c r="T155" s="63"/>
      <c r="AR155" s="20" t="s">
        <v>340</v>
      </c>
      <c r="AS155" s="20" t="s">
        <v>76</v>
      </c>
    </row>
    <row r="156" spans="2:63" s="10" customFormat="1" ht="29.85" customHeight="1" x14ac:dyDescent="0.3">
      <c r="B156" s="136"/>
      <c r="D156" s="137" t="s">
        <v>65</v>
      </c>
      <c r="E156" s="146" t="s">
        <v>387</v>
      </c>
      <c r="F156" s="146" t="s">
        <v>388</v>
      </c>
      <c r="J156" s="147"/>
      <c r="L156" s="136"/>
      <c r="M156" s="140"/>
      <c r="N156" s="141"/>
      <c r="O156" s="141"/>
      <c r="P156" s="142">
        <f>SUM(P157:P193)</f>
        <v>235.97</v>
      </c>
      <c r="Q156" s="141"/>
      <c r="R156" s="142">
        <f>SUM(R157:R193)</f>
        <v>2.9626999999999999</v>
      </c>
      <c r="S156" s="141"/>
      <c r="T156" s="143">
        <f>SUM(T157:T193)</f>
        <v>0</v>
      </c>
      <c r="AP156" s="137" t="s">
        <v>76</v>
      </c>
      <c r="AR156" s="144" t="s">
        <v>65</v>
      </c>
      <c r="AS156" s="144" t="s">
        <v>74</v>
      </c>
      <c r="AW156" s="137" t="s">
        <v>127</v>
      </c>
      <c r="BI156" s="145">
        <f>SUM(BI157:BI193)</f>
        <v>0</v>
      </c>
    </row>
    <row r="157" spans="2:63" s="1" customFormat="1" ht="38.25" customHeight="1" x14ac:dyDescent="0.3">
      <c r="B157" s="148"/>
      <c r="C157" s="164" t="s">
        <v>11</v>
      </c>
      <c r="D157" s="164" t="s">
        <v>336</v>
      </c>
      <c r="E157" s="165" t="s">
        <v>389</v>
      </c>
      <c r="F157" s="166" t="s">
        <v>390</v>
      </c>
      <c r="G157" s="167" t="s">
        <v>391</v>
      </c>
      <c r="H157" s="168">
        <v>20</v>
      </c>
      <c r="I157" s="169"/>
      <c r="J157" s="169"/>
      <c r="K157" s="166"/>
      <c r="L157" s="34"/>
      <c r="M157" s="170" t="s">
        <v>5</v>
      </c>
      <c r="N157" s="171" t="s">
        <v>37</v>
      </c>
      <c r="O157" s="162">
        <v>0.317</v>
      </c>
      <c r="P157" s="162">
        <f>O157*H157</f>
        <v>6.34</v>
      </c>
      <c r="Q157" s="162">
        <v>1.41E-3</v>
      </c>
      <c r="R157" s="162">
        <f>Q157*H157</f>
        <v>2.8199999999999999E-2</v>
      </c>
      <c r="S157" s="162">
        <v>0</v>
      </c>
      <c r="T157" s="163">
        <f>S157*H157</f>
        <v>0</v>
      </c>
      <c r="AP157" s="20" t="s">
        <v>135</v>
      </c>
      <c r="AR157" s="20" t="s">
        <v>336</v>
      </c>
      <c r="AS157" s="20" t="s">
        <v>76</v>
      </c>
      <c r="AW157" s="20" t="s">
        <v>127</v>
      </c>
      <c r="BC157" s="160">
        <f>IF(N157="základní",J157,0)</f>
        <v>0</v>
      </c>
      <c r="BD157" s="160">
        <f>IF(N157="snížená",J157,0)</f>
        <v>0</v>
      </c>
      <c r="BE157" s="160">
        <f>IF(N157="zákl. přenesená",J157,0)</f>
        <v>0</v>
      </c>
      <c r="BF157" s="160">
        <f>IF(N157="sníž. přenesená",J157,0)</f>
        <v>0</v>
      </c>
      <c r="BG157" s="160">
        <f>IF(N157="nulová",J157,0)</f>
        <v>0</v>
      </c>
      <c r="BH157" s="20" t="s">
        <v>74</v>
      </c>
      <c r="BI157" s="160">
        <f>ROUND(I157*H157,2)</f>
        <v>0</v>
      </c>
      <c r="BJ157" s="20" t="s">
        <v>135</v>
      </c>
      <c r="BK157" s="20" t="s">
        <v>392</v>
      </c>
    </row>
    <row r="158" spans="2:63" s="1" customFormat="1" ht="94.5" hidden="1" x14ac:dyDescent="0.3">
      <c r="B158" s="34"/>
      <c r="D158" s="172" t="s">
        <v>340</v>
      </c>
      <c r="F158" s="173" t="s">
        <v>393</v>
      </c>
      <c r="L158" s="34"/>
      <c r="M158" s="174"/>
      <c r="N158" s="35"/>
      <c r="O158" s="35"/>
      <c r="P158" s="35"/>
      <c r="Q158" s="35"/>
      <c r="R158" s="35"/>
      <c r="S158" s="35"/>
      <c r="T158" s="63"/>
      <c r="AR158" s="20" t="s">
        <v>340</v>
      </c>
      <c r="AS158" s="20" t="s">
        <v>76</v>
      </c>
    </row>
    <row r="159" spans="2:63" s="1" customFormat="1" ht="38.25" customHeight="1" x14ac:dyDescent="0.3">
      <c r="B159" s="148"/>
      <c r="C159" s="164" t="s">
        <v>135</v>
      </c>
      <c r="D159" s="164" t="s">
        <v>336</v>
      </c>
      <c r="E159" s="165" t="s">
        <v>394</v>
      </c>
      <c r="F159" s="166" t="s">
        <v>395</v>
      </c>
      <c r="G159" s="167" t="s">
        <v>391</v>
      </c>
      <c r="H159" s="168">
        <v>60</v>
      </c>
      <c r="I159" s="169"/>
      <c r="J159" s="169"/>
      <c r="K159" s="166"/>
      <c r="L159" s="34"/>
      <c r="M159" s="170" t="s">
        <v>5</v>
      </c>
      <c r="N159" s="171" t="s">
        <v>37</v>
      </c>
      <c r="O159" s="162">
        <v>0.31</v>
      </c>
      <c r="P159" s="162">
        <f>O159*H159</f>
        <v>18.600000000000001</v>
      </c>
      <c r="Q159" s="162">
        <v>1.8799999999999999E-3</v>
      </c>
      <c r="R159" s="162">
        <f>Q159*H159</f>
        <v>0.1128</v>
      </c>
      <c r="S159" s="162">
        <v>0</v>
      </c>
      <c r="T159" s="163">
        <f>S159*H159</f>
        <v>0</v>
      </c>
      <c r="AP159" s="20" t="s">
        <v>135</v>
      </c>
      <c r="AR159" s="20" t="s">
        <v>336</v>
      </c>
      <c r="AS159" s="20" t="s">
        <v>76</v>
      </c>
      <c r="AW159" s="20" t="s">
        <v>127</v>
      </c>
      <c r="BC159" s="160">
        <f>IF(N159="základní",J159,0)</f>
        <v>0</v>
      </c>
      <c r="BD159" s="160">
        <f>IF(N159="snížená",J159,0)</f>
        <v>0</v>
      </c>
      <c r="BE159" s="160">
        <f>IF(N159="zákl. přenesená",J159,0)</f>
        <v>0</v>
      </c>
      <c r="BF159" s="160">
        <f>IF(N159="sníž. přenesená",J159,0)</f>
        <v>0</v>
      </c>
      <c r="BG159" s="160">
        <f>IF(N159="nulová",J159,0)</f>
        <v>0</v>
      </c>
      <c r="BH159" s="20" t="s">
        <v>74</v>
      </c>
      <c r="BI159" s="160">
        <f>ROUND(I159*H159,2)</f>
        <v>0</v>
      </c>
      <c r="BJ159" s="20" t="s">
        <v>135</v>
      </c>
      <c r="BK159" s="20" t="s">
        <v>396</v>
      </c>
    </row>
    <row r="160" spans="2:63" s="1" customFormat="1" ht="94.5" hidden="1" x14ac:dyDescent="0.3">
      <c r="B160" s="34"/>
      <c r="D160" s="172" t="s">
        <v>340</v>
      </c>
      <c r="F160" s="173" t="s">
        <v>393</v>
      </c>
      <c r="L160" s="34"/>
      <c r="M160" s="174"/>
      <c r="N160" s="35"/>
      <c r="O160" s="35"/>
      <c r="P160" s="35"/>
      <c r="Q160" s="35"/>
      <c r="R160" s="35"/>
      <c r="S160" s="35"/>
      <c r="T160" s="63"/>
      <c r="AR160" s="20" t="s">
        <v>340</v>
      </c>
      <c r="AS160" s="20" t="s">
        <v>76</v>
      </c>
    </row>
    <row r="161" spans="2:63" s="1" customFormat="1" ht="38.25" customHeight="1" x14ac:dyDescent="0.3">
      <c r="B161" s="148"/>
      <c r="C161" s="164" t="s">
        <v>397</v>
      </c>
      <c r="D161" s="164" t="s">
        <v>336</v>
      </c>
      <c r="E161" s="165" t="s">
        <v>398</v>
      </c>
      <c r="F161" s="166" t="s">
        <v>399</v>
      </c>
      <c r="G161" s="167" t="s">
        <v>391</v>
      </c>
      <c r="H161" s="168">
        <v>60</v>
      </c>
      <c r="I161" s="169"/>
      <c r="J161" s="169"/>
      <c r="K161" s="166"/>
      <c r="L161" s="34"/>
      <c r="M161" s="170" t="s">
        <v>5</v>
      </c>
      <c r="N161" s="171" t="s">
        <v>37</v>
      </c>
      <c r="O161" s="162">
        <v>0.33100000000000002</v>
      </c>
      <c r="P161" s="162">
        <f>O161*H161</f>
        <v>19.86</v>
      </c>
      <c r="Q161" s="162">
        <v>2.15E-3</v>
      </c>
      <c r="R161" s="162">
        <f>Q161*H161</f>
        <v>0.129</v>
      </c>
      <c r="S161" s="162">
        <v>0</v>
      </c>
      <c r="T161" s="163">
        <f>S161*H161</f>
        <v>0</v>
      </c>
      <c r="AP161" s="20" t="s">
        <v>135</v>
      </c>
      <c r="AR161" s="20" t="s">
        <v>336</v>
      </c>
      <c r="AS161" s="20" t="s">
        <v>76</v>
      </c>
      <c r="AW161" s="20" t="s">
        <v>127</v>
      </c>
      <c r="BC161" s="160">
        <f>IF(N161="základní",J161,0)</f>
        <v>0</v>
      </c>
      <c r="BD161" s="160">
        <f>IF(N161="snížená",J161,0)</f>
        <v>0</v>
      </c>
      <c r="BE161" s="160">
        <f>IF(N161="zákl. přenesená",J161,0)</f>
        <v>0</v>
      </c>
      <c r="BF161" s="160">
        <f>IF(N161="sníž. přenesená",J161,0)</f>
        <v>0</v>
      </c>
      <c r="BG161" s="160">
        <f>IF(N161="nulová",J161,0)</f>
        <v>0</v>
      </c>
      <c r="BH161" s="20" t="s">
        <v>74</v>
      </c>
      <c r="BI161" s="160">
        <f>ROUND(I161*H161,2)</f>
        <v>0</v>
      </c>
      <c r="BJ161" s="20" t="s">
        <v>135</v>
      </c>
      <c r="BK161" s="20" t="s">
        <v>400</v>
      </c>
    </row>
    <row r="162" spans="2:63" s="1" customFormat="1" ht="94.5" hidden="1" x14ac:dyDescent="0.3">
      <c r="B162" s="34"/>
      <c r="D162" s="172" t="s">
        <v>340</v>
      </c>
      <c r="F162" s="173" t="s">
        <v>393</v>
      </c>
      <c r="L162" s="34"/>
      <c r="M162" s="174"/>
      <c r="N162" s="35"/>
      <c r="O162" s="35"/>
      <c r="P162" s="35"/>
      <c r="Q162" s="35"/>
      <c r="R162" s="35"/>
      <c r="S162" s="35"/>
      <c r="T162" s="63"/>
      <c r="AR162" s="20" t="s">
        <v>340</v>
      </c>
      <c r="AS162" s="20" t="s">
        <v>76</v>
      </c>
    </row>
    <row r="163" spans="2:63" s="1" customFormat="1" ht="38.25" customHeight="1" x14ac:dyDescent="0.3">
      <c r="B163" s="148"/>
      <c r="C163" s="164" t="s">
        <v>401</v>
      </c>
      <c r="D163" s="164" t="s">
        <v>336</v>
      </c>
      <c r="E163" s="165" t="s">
        <v>402</v>
      </c>
      <c r="F163" s="166" t="s">
        <v>403</v>
      </c>
      <c r="G163" s="167" t="s">
        <v>391</v>
      </c>
      <c r="H163" s="168">
        <v>60</v>
      </c>
      <c r="I163" s="169"/>
      <c r="J163" s="169"/>
      <c r="K163" s="166"/>
      <c r="L163" s="34"/>
      <c r="M163" s="170" t="s">
        <v>5</v>
      </c>
      <c r="N163" s="171" t="s">
        <v>37</v>
      </c>
      <c r="O163" s="162">
        <v>0.42399999999999999</v>
      </c>
      <c r="P163" s="162">
        <f>O163*H163</f>
        <v>25.439999999999998</v>
      </c>
      <c r="Q163" s="162">
        <v>3.9300000000000003E-3</v>
      </c>
      <c r="R163" s="162">
        <f>Q163*H163</f>
        <v>0.23580000000000001</v>
      </c>
      <c r="S163" s="162">
        <v>0</v>
      </c>
      <c r="T163" s="163">
        <f>S163*H163</f>
        <v>0</v>
      </c>
      <c r="AP163" s="20" t="s">
        <v>135</v>
      </c>
      <c r="AR163" s="20" t="s">
        <v>336</v>
      </c>
      <c r="AS163" s="20" t="s">
        <v>76</v>
      </c>
      <c r="AW163" s="20" t="s">
        <v>127</v>
      </c>
      <c r="BC163" s="160">
        <f>IF(N163="základní",J163,0)</f>
        <v>0</v>
      </c>
      <c r="BD163" s="160">
        <f>IF(N163="snížená",J163,0)</f>
        <v>0</v>
      </c>
      <c r="BE163" s="160">
        <f>IF(N163="zákl. přenesená",J163,0)</f>
        <v>0</v>
      </c>
      <c r="BF163" s="160">
        <f>IF(N163="sníž. přenesená",J163,0)</f>
        <v>0</v>
      </c>
      <c r="BG163" s="160">
        <f>IF(N163="nulová",J163,0)</f>
        <v>0</v>
      </c>
      <c r="BH163" s="20" t="s">
        <v>74</v>
      </c>
      <c r="BI163" s="160">
        <f>ROUND(I163*H163,2)</f>
        <v>0</v>
      </c>
      <c r="BJ163" s="20" t="s">
        <v>135</v>
      </c>
      <c r="BK163" s="20" t="s">
        <v>404</v>
      </c>
    </row>
    <row r="164" spans="2:63" s="1" customFormat="1" ht="94.5" hidden="1" x14ac:dyDescent="0.3">
      <c r="B164" s="34"/>
      <c r="D164" s="172" t="s">
        <v>340</v>
      </c>
      <c r="F164" s="173" t="s">
        <v>393</v>
      </c>
      <c r="L164" s="34"/>
      <c r="M164" s="174"/>
      <c r="N164" s="35"/>
      <c r="O164" s="35"/>
      <c r="P164" s="35"/>
      <c r="Q164" s="35"/>
      <c r="R164" s="35"/>
      <c r="S164" s="35"/>
      <c r="T164" s="63"/>
      <c r="AR164" s="20" t="s">
        <v>340</v>
      </c>
      <c r="AS164" s="20" t="s">
        <v>76</v>
      </c>
    </row>
    <row r="165" spans="2:63" s="1" customFormat="1" ht="38.25" customHeight="1" x14ac:dyDescent="0.3">
      <c r="B165" s="148"/>
      <c r="C165" s="164" t="s">
        <v>405</v>
      </c>
      <c r="D165" s="164" t="s">
        <v>336</v>
      </c>
      <c r="E165" s="165" t="s">
        <v>406</v>
      </c>
      <c r="F165" s="166" t="s">
        <v>407</v>
      </c>
      <c r="G165" s="167" t="s">
        <v>391</v>
      </c>
      <c r="H165" s="168">
        <v>50</v>
      </c>
      <c r="I165" s="169"/>
      <c r="J165" s="169"/>
      <c r="K165" s="166"/>
      <c r="L165" s="34"/>
      <c r="M165" s="170" t="s">
        <v>5</v>
      </c>
      <c r="N165" s="171" t="s">
        <v>37</v>
      </c>
      <c r="O165" s="162">
        <v>0.44500000000000001</v>
      </c>
      <c r="P165" s="162">
        <f>O165*H165</f>
        <v>22.25</v>
      </c>
      <c r="Q165" s="162">
        <v>5.0099999999999997E-3</v>
      </c>
      <c r="R165" s="162">
        <f>Q165*H165</f>
        <v>0.2505</v>
      </c>
      <c r="S165" s="162">
        <v>0</v>
      </c>
      <c r="T165" s="163">
        <f>S165*H165</f>
        <v>0</v>
      </c>
      <c r="AP165" s="20" t="s">
        <v>135</v>
      </c>
      <c r="AR165" s="20" t="s">
        <v>336</v>
      </c>
      <c r="AS165" s="20" t="s">
        <v>76</v>
      </c>
      <c r="AW165" s="20" t="s">
        <v>127</v>
      </c>
      <c r="BC165" s="160">
        <f>IF(N165="základní",J165,0)</f>
        <v>0</v>
      </c>
      <c r="BD165" s="160">
        <f>IF(N165="snížená",J165,0)</f>
        <v>0</v>
      </c>
      <c r="BE165" s="160">
        <f>IF(N165="zákl. přenesená",J165,0)</f>
        <v>0</v>
      </c>
      <c r="BF165" s="160">
        <f>IF(N165="sníž. přenesená",J165,0)</f>
        <v>0</v>
      </c>
      <c r="BG165" s="160">
        <f>IF(N165="nulová",J165,0)</f>
        <v>0</v>
      </c>
      <c r="BH165" s="20" t="s">
        <v>74</v>
      </c>
      <c r="BI165" s="160">
        <f>ROUND(I165*H165,2)</f>
        <v>0</v>
      </c>
      <c r="BJ165" s="20" t="s">
        <v>135</v>
      </c>
      <c r="BK165" s="20" t="s">
        <v>408</v>
      </c>
    </row>
    <row r="166" spans="2:63" s="1" customFormat="1" ht="94.5" hidden="1" x14ac:dyDescent="0.3">
      <c r="B166" s="34"/>
      <c r="D166" s="172" t="s">
        <v>340</v>
      </c>
      <c r="F166" s="173" t="s">
        <v>393</v>
      </c>
      <c r="L166" s="34"/>
      <c r="M166" s="174"/>
      <c r="N166" s="35"/>
      <c r="O166" s="35"/>
      <c r="P166" s="35"/>
      <c r="Q166" s="35"/>
      <c r="R166" s="35"/>
      <c r="S166" s="35"/>
      <c r="T166" s="63"/>
      <c r="AR166" s="20" t="s">
        <v>340</v>
      </c>
      <c r="AS166" s="20" t="s">
        <v>76</v>
      </c>
    </row>
    <row r="167" spans="2:63" s="1" customFormat="1" ht="38.25" customHeight="1" x14ac:dyDescent="0.3">
      <c r="B167" s="148"/>
      <c r="C167" s="164" t="s">
        <v>409</v>
      </c>
      <c r="D167" s="164" t="s">
        <v>336</v>
      </c>
      <c r="E167" s="165" t="s">
        <v>410</v>
      </c>
      <c r="F167" s="166" t="s">
        <v>411</v>
      </c>
      <c r="G167" s="167" t="s">
        <v>391</v>
      </c>
      <c r="H167" s="168">
        <v>40</v>
      </c>
      <c r="I167" s="169"/>
      <c r="J167" s="169"/>
      <c r="K167" s="166"/>
      <c r="L167" s="34"/>
      <c r="M167" s="170" t="s">
        <v>5</v>
      </c>
      <c r="N167" s="171" t="s">
        <v>37</v>
      </c>
      <c r="O167" s="162">
        <v>0.55000000000000004</v>
      </c>
      <c r="P167" s="162">
        <f>O167*H167</f>
        <v>22</v>
      </c>
      <c r="Q167" s="162">
        <v>5.7499999999999999E-3</v>
      </c>
      <c r="R167" s="162">
        <f>Q167*H167</f>
        <v>0.22999999999999998</v>
      </c>
      <c r="S167" s="162">
        <v>0</v>
      </c>
      <c r="T167" s="163">
        <f>S167*H167</f>
        <v>0</v>
      </c>
      <c r="AP167" s="20" t="s">
        <v>135</v>
      </c>
      <c r="AR167" s="20" t="s">
        <v>336</v>
      </c>
      <c r="AS167" s="20" t="s">
        <v>76</v>
      </c>
      <c r="AW167" s="20" t="s">
        <v>127</v>
      </c>
      <c r="BC167" s="160">
        <f>IF(N167="základní",J167,0)</f>
        <v>0</v>
      </c>
      <c r="BD167" s="160">
        <f>IF(N167="snížená",J167,0)</f>
        <v>0</v>
      </c>
      <c r="BE167" s="160">
        <f>IF(N167="zákl. přenesená",J167,0)</f>
        <v>0</v>
      </c>
      <c r="BF167" s="160">
        <f>IF(N167="sníž. přenesená",J167,0)</f>
        <v>0</v>
      </c>
      <c r="BG167" s="160">
        <f>IF(N167="nulová",J167,0)</f>
        <v>0</v>
      </c>
      <c r="BH167" s="20" t="s">
        <v>74</v>
      </c>
      <c r="BI167" s="160">
        <f>ROUND(I167*H167,2)</f>
        <v>0</v>
      </c>
      <c r="BJ167" s="20" t="s">
        <v>135</v>
      </c>
      <c r="BK167" s="20" t="s">
        <v>412</v>
      </c>
    </row>
    <row r="168" spans="2:63" s="1" customFormat="1" ht="94.5" hidden="1" x14ac:dyDescent="0.3">
      <c r="B168" s="34"/>
      <c r="D168" s="172" t="s">
        <v>340</v>
      </c>
      <c r="F168" s="173" t="s">
        <v>393</v>
      </c>
      <c r="L168" s="34"/>
      <c r="M168" s="174"/>
      <c r="N168" s="35"/>
      <c r="O168" s="35"/>
      <c r="P168" s="35"/>
      <c r="Q168" s="35"/>
      <c r="R168" s="35"/>
      <c r="S168" s="35"/>
      <c r="T168" s="63"/>
      <c r="AR168" s="20" t="s">
        <v>340</v>
      </c>
      <c r="AS168" s="20" t="s">
        <v>76</v>
      </c>
    </row>
    <row r="169" spans="2:63" s="1" customFormat="1" ht="38.25" customHeight="1" x14ac:dyDescent="0.3">
      <c r="B169" s="148"/>
      <c r="C169" s="164" t="s">
        <v>413</v>
      </c>
      <c r="D169" s="164" t="s">
        <v>336</v>
      </c>
      <c r="E169" s="165" t="s">
        <v>414</v>
      </c>
      <c r="F169" s="166" t="s">
        <v>415</v>
      </c>
      <c r="G169" s="167" t="s">
        <v>391</v>
      </c>
      <c r="H169" s="168">
        <v>40</v>
      </c>
      <c r="I169" s="169"/>
      <c r="J169" s="169"/>
      <c r="K169" s="166"/>
      <c r="L169" s="34"/>
      <c r="M169" s="170" t="s">
        <v>5</v>
      </c>
      <c r="N169" s="171" t="s">
        <v>37</v>
      </c>
      <c r="O169" s="162">
        <v>0.68300000000000005</v>
      </c>
      <c r="P169" s="162">
        <f>O169*H169</f>
        <v>27.32</v>
      </c>
      <c r="Q169" s="162">
        <v>7.5100000000000002E-3</v>
      </c>
      <c r="R169" s="162">
        <f>Q169*H169</f>
        <v>0.3004</v>
      </c>
      <c r="S169" s="162">
        <v>0</v>
      </c>
      <c r="T169" s="163">
        <f>S169*H169</f>
        <v>0</v>
      </c>
      <c r="AP169" s="20" t="s">
        <v>135</v>
      </c>
      <c r="AR169" s="20" t="s">
        <v>336</v>
      </c>
      <c r="AS169" s="20" t="s">
        <v>76</v>
      </c>
      <c r="AW169" s="20" t="s">
        <v>127</v>
      </c>
      <c r="BC169" s="160">
        <f>IF(N169="základní",J169,0)</f>
        <v>0</v>
      </c>
      <c r="BD169" s="160">
        <f>IF(N169="snížená",J169,0)</f>
        <v>0</v>
      </c>
      <c r="BE169" s="160">
        <f>IF(N169="zákl. přenesená",J169,0)</f>
        <v>0</v>
      </c>
      <c r="BF169" s="160">
        <f>IF(N169="sníž. přenesená",J169,0)</f>
        <v>0</v>
      </c>
      <c r="BG169" s="160">
        <f>IF(N169="nulová",J169,0)</f>
        <v>0</v>
      </c>
      <c r="BH169" s="20" t="s">
        <v>74</v>
      </c>
      <c r="BI169" s="160">
        <f>ROUND(I169*H169,2)</f>
        <v>0</v>
      </c>
      <c r="BJ169" s="20" t="s">
        <v>135</v>
      </c>
      <c r="BK169" s="20" t="s">
        <v>416</v>
      </c>
    </row>
    <row r="170" spans="2:63" s="1" customFormat="1" ht="94.5" hidden="1" x14ac:dyDescent="0.3">
      <c r="B170" s="34"/>
      <c r="D170" s="172" t="s">
        <v>340</v>
      </c>
      <c r="F170" s="173" t="s">
        <v>393</v>
      </c>
      <c r="L170" s="34"/>
      <c r="M170" s="174"/>
      <c r="N170" s="35"/>
      <c r="O170" s="35"/>
      <c r="P170" s="35"/>
      <c r="Q170" s="35"/>
      <c r="R170" s="35"/>
      <c r="S170" s="35"/>
      <c r="T170" s="63"/>
      <c r="AR170" s="20" t="s">
        <v>340</v>
      </c>
      <c r="AS170" s="20" t="s">
        <v>76</v>
      </c>
    </row>
    <row r="171" spans="2:63" s="1" customFormat="1" ht="38.25" customHeight="1" x14ac:dyDescent="0.3">
      <c r="B171" s="148"/>
      <c r="C171" s="164" t="s">
        <v>417</v>
      </c>
      <c r="D171" s="164" t="s">
        <v>336</v>
      </c>
      <c r="E171" s="165" t="s">
        <v>418</v>
      </c>
      <c r="F171" s="166" t="s">
        <v>419</v>
      </c>
      <c r="G171" s="167" t="s">
        <v>391</v>
      </c>
      <c r="H171" s="168">
        <v>40</v>
      </c>
      <c r="I171" s="169"/>
      <c r="J171" s="169"/>
      <c r="K171" s="166"/>
      <c r="L171" s="34"/>
      <c r="M171" s="170" t="s">
        <v>5</v>
      </c>
      <c r="N171" s="171" t="s">
        <v>37</v>
      </c>
      <c r="O171" s="162">
        <v>0.74399999999999999</v>
      </c>
      <c r="P171" s="162">
        <f>O171*H171</f>
        <v>29.759999999999998</v>
      </c>
      <c r="Q171" s="162">
        <v>9.8799999999999999E-3</v>
      </c>
      <c r="R171" s="162">
        <f>Q171*H171</f>
        <v>0.3952</v>
      </c>
      <c r="S171" s="162">
        <v>0</v>
      </c>
      <c r="T171" s="163">
        <f>S171*H171</f>
        <v>0</v>
      </c>
      <c r="AP171" s="20" t="s">
        <v>135</v>
      </c>
      <c r="AR171" s="20" t="s">
        <v>336</v>
      </c>
      <c r="AS171" s="20" t="s">
        <v>76</v>
      </c>
      <c r="AW171" s="20" t="s">
        <v>127</v>
      </c>
      <c r="BC171" s="160">
        <f>IF(N171="základní",J171,0)</f>
        <v>0</v>
      </c>
      <c r="BD171" s="160">
        <f>IF(N171="snížená",J171,0)</f>
        <v>0</v>
      </c>
      <c r="BE171" s="160">
        <f>IF(N171="zákl. přenesená",J171,0)</f>
        <v>0</v>
      </c>
      <c r="BF171" s="160">
        <f>IF(N171="sníž. přenesená",J171,0)</f>
        <v>0</v>
      </c>
      <c r="BG171" s="160">
        <f>IF(N171="nulová",J171,0)</f>
        <v>0</v>
      </c>
      <c r="BH171" s="20" t="s">
        <v>74</v>
      </c>
      <c r="BI171" s="160">
        <f>ROUND(I171*H171,2)</f>
        <v>0</v>
      </c>
      <c r="BJ171" s="20" t="s">
        <v>135</v>
      </c>
      <c r="BK171" s="20" t="s">
        <v>420</v>
      </c>
    </row>
    <row r="172" spans="2:63" s="1" customFormat="1" ht="94.5" hidden="1" x14ac:dyDescent="0.3">
      <c r="B172" s="34"/>
      <c r="D172" s="172" t="s">
        <v>340</v>
      </c>
      <c r="F172" s="173" t="s">
        <v>393</v>
      </c>
      <c r="L172" s="34"/>
      <c r="M172" s="174"/>
      <c r="N172" s="35"/>
      <c r="O172" s="35"/>
      <c r="P172" s="35"/>
      <c r="Q172" s="35"/>
      <c r="R172" s="35"/>
      <c r="S172" s="35"/>
      <c r="T172" s="63"/>
      <c r="AR172" s="20" t="s">
        <v>340</v>
      </c>
      <c r="AS172" s="20" t="s">
        <v>76</v>
      </c>
    </row>
    <row r="173" spans="2:63" s="1" customFormat="1" ht="38.25" customHeight="1" x14ac:dyDescent="0.3">
      <c r="B173" s="148"/>
      <c r="C173" s="164" t="s">
        <v>10</v>
      </c>
      <c r="D173" s="164" t="s">
        <v>336</v>
      </c>
      <c r="E173" s="165" t="s">
        <v>421</v>
      </c>
      <c r="F173" s="166" t="s">
        <v>422</v>
      </c>
      <c r="G173" s="167" t="s">
        <v>391</v>
      </c>
      <c r="H173" s="168">
        <v>80</v>
      </c>
      <c r="I173" s="169"/>
      <c r="J173" s="169"/>
      <c r="K173" s="166"/>
      <c r="L173" s="34"/>
      <c r="M173" s="170" t="s">
        <v>5</v>
      </c>
      <c r="N173" s="171" t="s">
        <v>37</v>
      </c>
      <c r="O173" s="162">
        <v>0.80500000000000005</v>
      </c>
      <c r="P173" s="162">
        <f>O173*H173</f>
        <v>64.400000000000006</v>
      </c>
      <c r="Q173" s="162">
        <v>1.601E-2</v>
      </c>
      <c r="R173" s="162">
        <f>Q173*H173</f>
        <v>1.2807999999999999</v>
      </c>
      <c r="S173" s="162">
        <v>0</v>
      </c>
      <c r="T173" s="163">
        <f>S173*H173</f>
        <v>0</v>
      </c>
      <c r="AP173" s="20" t="s">
        <v>135</v>
      </c>
      <c r="AR173" s="20" t="s">
        <v>336</v>
      </c>
      <c r="AS173" s="20" t="s">
        <v>76</v>
      </c>
      <c r="AW173" s="20" t="s">
        <v>127</v>
      </c>
      <c r="BC173" s="160">
        <f>IF(N173="základní",J173,0)</f>
        <v>0</v>
      </c>
      <c r="BD173" s="160">
        <f>IF(N173="snížená",J173,0)</f>
        <v>0</v>
      </c>
      <c r="BE173" s="160">
        <f>IF(N173="zákl. přenesená",J173,0)</f>
        <v>0</v>
      </c>
      <c r="BF173" s="160">
        <f>IF(N173="sníž. přenesená",J173,0)</f>
        <v>0</v>
      </c>
      <c r="BG173" s="160">
        <f>IF(N173="nulová",J173,0)</f>
        <v>0</v>
      </c>
      <c r="BH173" s="20" t="s">
        <v>74</v>
      </c>
      <c r="BI173" s="160">
        <f>ROUND(I173*H173,2)</f>
        <v>0</v>
      </c>
      <c r="BJ173" s="20" t="s">
        <v>135</v>
      </c>
      <c r="BK173" s="20" t="s">
        <v>423</v>
      </c>
    </row>
    <row r="174" spans="2:63" s="1" customFormat="1" ht="94.5" hidden="1" x14ac:dyDescent="0.3">
      <c r="B174" s="34"/>
      <c r="D174" s="172" t="s">
        <v>340</v>
      </c>
      <c r="F174" s="173" t="s">
        <v>393</v>
      </c>
      <c r="L174" s="34"/>
      <c r="M174" s="174"/>
      <c r="N174" s="35"/>
      <c r="O174" s="35"/>
      <c r="P174" s="35"/>
      <c r="Q174" s="35"/>
      <c r="R174" s="35"/>
      <c r="S174" s="35"/>
      <c r="T174" s="63"/>
      <c r="AR174" s="20" t="s">
        <v>340</v>
      </c>
      <c r="AS174" s="20" t="s">
        <v>76</v>
      </c>
    </row>
    <row r="175" spans="2:63" s="1" customFormat="1" ht="25.5" customHeight="1" x14ac:dyDescent="0.3">
      <c r="B175" s="148"/>
      <c r="C175" s="149" t="s">
        <v>424</v>
      </c>
      <c r="D175" s="149" t="s">
        <v>130</v>
      </c>
      <c r="E175" s="150" t="s">
        <v>425</v>
      </c>
      <c r="F175" s="151" t="s">
        <v>426</v>
      </c>
      <c r="G175" s="152" t="s">
        <v>133</v>
      </c>
      <c r="H175" s="153">
        <v>4</v>
      </c>
      <c r="I175" s="154"/>
      <c r="J175" s="154"/>
      <c r="K175" s="151"/>
      <c r="L175" s="155"/>
      <c r="M175" s="156" t="s">
        <v>5</v>
      </c>
      <c r="N175" s="161" t="s">
        <v>37</v>
      </c>
      <c r="O175" s="162">
        <v>0</v>
      </c>
      <c r="P175" s="162">
        <f t="shared" ref="P175:P187" si="19">O175*H175</f>
        <v>0</v>
      </c>
      <c r="Q175" s="162">
        <v>0</v>
      </c>
      <c r="R175" s="162">
        <f t="shared" ref="R175:R187" si="20">Q175*H175</f>
        <v>0</v>
      </c>
      <c r="S175" s="162">
        <v>0</v>
      </c>
      <c r="T175" s="163">
        <f t="shared" ref="T175:T187" si="21">S175*H175</f>
        <v>0</v>
      </c>
      <c r="AP175" s="20" t="s">
        <v>134</v>
      </c>
      <c r="AR175" s="20" t="s">
        <v>130</v>
      </c>
      <c r="AS175" s="20" t="s">
        <v>76</v>
      </c>
      <c r="AW175" s="20" t="s">
        <v>127</v>
      </c>
      <c r="BC175" s="160">
        <f t="shared" ref="BC175:BC187" si="22">IF(N175="základní",J175,0)</f>
        <v>0</v>
      </c>
      <c r="BD175" s="160">
        <f t="shared" ref="BD175:BD187" si="23">IF(N175="snížená",J175,0)</f>
        <v>0</v>
      </c>
      <c r="BE175" s="160">
        <f t="shared" ref="BE175:BE187" si="24">IF(N175="zákl. přenesená",J175,0)</f>
        <v>0</v>
      </c>
      <c r="BF175" s="160">
        <f t="shared" ref="BF175:BF187" si="25">IF(N175="sníž. přenesená",J175,0)</f>
        <v>0</v>
      </c>
      <c r="BG175" s="160">
        <f t="shared" ref="BG175:BG187" si="26">IF(N175="nulová",J175,0)</f>
        <v>0</v>
      </c>
      <c r="BH175" s="20" t="s">
        <v>74</v>
      </c>
      <c r="BI175" s="160">
        <f t="shared" ref="BI175:BI187" si="27">ROUND(I175*H175,2)</f>
        <v>0</v>
      </c>
      <c r="BJ175" s="20" t="s">
        <v>135</v>
      </c>
      <c r="BK175" s="20" t="s">
        <v>427</v>
      </c>
    </row>
    <row r="176" spans="2:63" s="1" customFormat="1" ht="25.5" customHeight="1" x14ac:dyDescent="0.3">
      <c r="B176" s="148"/>
      <c r="C176" s="149" t="s">
        <v>428</v>
      </c>
      <c r="D176" s="149" t="s">
        <v>130</v>
      </c>
      <c r="E176" s="150" t="s">
        <v>429</v>
      </c>
      <c r="F176" s="151" t="s">
        <v>426</v>
      </c>
      <c r="G176" s="152" t="s">
        <v>133</v>
      </c>
      <c r="H176" s="153">
        <v>2</v>
      </c>
      <c r="I176" s="154"/>
      <c r="J176" s="154"/>
      <c r="K176" s="151"/>
      <c r="L176" s="155"/>
      <c r="M176" s="156" t="s">
        <v>5</v>
      </c>
      <c r="N176" s="161" t="s">
        <v>37</v>
      </c>
      <c r="O176" s="162">
        <v>0</v>
      </c>
      <c r="P176" s="162">
        <f t="shared" si="19"/>
        <v>0</v>
      </c>
      <c r="Q176" s="162">
        <v>0</v>
      </c>
      <c r="R176" s="162">
        <f t="shared" si="20"/>
        <v>0</v>
      </c>
      <c r="S176" s="162">
        <v>0</v>
      </c>
      <c r="T176" s="163">
        <f t="shared" si="21"/>
        <v>0</v>
      </c>
      <c r="AP176" s="20" t="s">
        <v>134</v>
      </c>
      <c r="AR176" s="20" t="s">
        <v>130</v>
      </c>
      <c r="AS176" s="20" t="s">
        <v>76</v>
      </c>
      <c r="AW176" s="20" t="s">
        <v>127</v>
      </c>
      <c r="BC176" s="160">
        <f t="shared" si="22"/>
        <v>0</v>
      </c>
      <c r="BD176" s="160">
        <f t="shared" si="23"/>
        <v>0</v>
      </c>
      <c r="BE176" s="160">
        <f t="shared" si="24"/>
        <v>0</v>
      </c>
      <c r="BF176" s="160">
        <f t="shared" si="25"/>
        <v>0</v>
      </c>
      <c r="BG176" s="160">
        <f t="shared" si="26"/>
        <v>0</v>
      </c>
      <c r="BH176" s="20" t="s">
        <v>74</v>
      </c>
      <c r="BI176" s="160">
        <f t="shared" si="27"/>
        <v>0</v>
      </c>
      <c r="BJ176" s="20" t="s">
        <v>135</v>
      </c>
      <c r="BK176" s="20" t="s">
        <v>430</v>
      </c>
    </row>
    <row r="177" spans="2:63" s="1" customFormat="1" ht="25.5" customHeight="1" x14ac:dyDescent="0.3">
      <c r="B177" s="148"/>
      <c r="C177" s="149" t="s">
        <v>431</v>
      </c>
      <c r="D177" s="149" t="s">
        <v>130</v>
      </c>
      <c r="E177" s="150" t="s">
        <v>432</v>
      </c>
      <c r="F177" s="151" t="s">
        <v>433</v>
      </c>
      <c r="G177" s="152" t="s">
        <v>133</v>
      </c>
      <c r="H177" s="153">
        <v>2</v>
      </c>
      <c r="I177" s="154"/>
      <c r="J177" s="154"/>
      <c r="K177" s="151"/>
      <c r="L177" s="155"/>
      <c r="M177" s="156" t="s">
        <v>5</v>
      </c>
      <c r="N177" s="161" t="s">
        <v>37</v>
      </c>
      <c r="O177" s="162">
        <v>0</v>
      </c>
      <c r="P177" s="162">
        <f t="shared" si="19"/>
        <v>0</v>
      </c>
      <c r="Q177" s="162">
        <v>0</v>
      </c>
      <c r="R177" s="162">
        <f t="shared" si="20"/>
        <v>0</v>
      </c>
      <c r="S177" s="162">
        <v>0</v>
      </c>
      <c r="T177" s="163">
        <f t="shared" si="21"/>
        <v>0</v>
      </c>
      <c r="AP177" s="20" t="s">
        <v>134</v>
      </c>
      <c r="AR177" s="20" t="s">
        <v>130</v>
      </c>
      <c r="AS177" s="20" t="s">
        <v>76</v>
      </c>
      <c r="AW177" s="20" t="s">
        <v>127</v>
      </c>
      <c r="BC177" s="160">
        <f t="shared" si="22"/>
        <v>0</v>
      </c>
      <c r="BD177" s="160">
        <f t="shared" si="23"/>
        <v>0</v>
      </c>
      <c r="BE177" s="160">
        <f t="shared" si="24"/>
        <v>0</v>
      </c>
      <c r="BF177" s="160">
        <f t="shared" si="25"/>
        <v>0</v>
      </c>
      <c r="BG177" s="160">
        <f t="shared" si="26"/>
        <v>0</v>
      </c>
      <c r="BH177" s="20" t="s">
        <v>74</v>
      </c>
      <c r="BI177" s="160">
        <f t="shared" si="27"/>
        <v>0</v>
      </c>
      <c r="BJ177" s="20" t="s">
        <v>135</v>
      </c>
      <c r="BK177" s="20" t="s">
        <v>434</v>
      </c>
    </row>
    <row r="178" spans="2:63" s="1" customFormat="1" ht="25.5" customHeight="1" x14ac:dyDescent="0.3">
      <c r="B178" s="148"/>
      <c r="C178" s="149" t="s">
        <v>435</v>
      </c>
      <c r="D178" s="149" t="s">
        <v>130</v>
      </c>
      <c r="E178" s="150" t="s">
        <v>436</v>
      </c>
      <c r="F178" s="151" t="s">
        <v>437</v>
      </c>
      <c r="G178" s="152" t="s">
        <v>133</v>
      </c>
      <c r="H178" s="153">
        <v>6</v>
      </c>
      <c r="I178" s="154"/>
      <c r="J178" s="154"/>
      <c r="K178" s="151"/>
      <c r="L178" s="155"/>
      <c r="M178" s="156" t="s">
        <v>5</v>
      </c>
      <c r="N178" s="161" t="s">
        <v>37</v>
      </c>
      <c r="O178" s="162">
        <v>0</v>
      </c>
      <c r="P178" s="162">
        <f t="shared" si="19"/>
        <v>0</v>
      </c>
      <c r="Q178" s="162">
        <v>0</v>
      </c>
      <c r="R178" s="162">
        <f t="shared" si="20"/>
        <v>0</v>
      </c>
      <c r="S178" s="162">
        <v>0</v>
      </c>
      <c r="T178" s="163">
        <f t="shared" si="21"/>
        <v>0</v>
      </c>
      <c r="AP178" s="20" t="s">
        <v>134</v>
      </c>
      <c r="AR178" s="20" t="s">
        <v>130</v>
      </c>
      <c r="AS178" s="20" t="s">
        <v>76</v>
      </c>
      <c r="AW178" s="20" t="s">
        <v>127</v>
      </c>
      <c r="BC178" s="160">
        <f t="shared" si="22"/>
        <v>0</v>
      </c>
      <c r="BD178" s="160">
        <f t="shared" si="23"/>
        <v>0</v>
      </c>
      <c r="BE178" s="160">
        <f t="shared" si="24"/>
        <v>0</v>
      </c>
      <c r="BF178" s="160">
        <f t="shared" si="25"/>
        <v>0</v>
      </c>
      <c r="BG178" s="160">
        <f t="shared" si="26"/>
        <v>0</v>
      </c>
      <c r="BH178" s="20" t="s">
        <v>74</v>
      </c>
      <c r="BI178" s="160">
        <f t="shared" si="27"/>
        <v>0</v>
      </c>
      <c r="BJ178" s="20" t="s">
        <v>135</v>
      </c>
      <c r="BK178" s="20" t="s">
        <v>438</v>
      </c>
    </row>
    <row r="179" spans="2:63" s="1" customFormat="1" ht="25.5" customHeight="1" x14ac:dyDescent="0.3">
      <c r="B179" s="148"/>
      <c r="C179" s="149" t="s">
        <v>439</v>
      </c>
      <c r="D179" s="149" t="s">
        <v>130</v>
      </c>
      <c r="E179" s="150" t="s">
        <v>440</v>
      </c>
      <c r="F179" s="151" t="s">
        <v>441</v>
      </c>
      <c r="G179" s="152" t="s">
        <v>133</v>
      </c>
      <c r="H179" s="153">
        <v>2</v>
      </c>
      <c r="I179" s="154"/>
      <c r="J179" s="154"/>
      <c r="K179" s="151"/>
      <c r="L179" s="155"/>
      <c r="M179" s="156" t="s">
        <v>5</v>
      </c>
      <c r="N179" s="161" t="s">
        <v>37</v>
      </c>
      <c r="O179" s="162">
        <v>0</v>
      </c>
      <c r="P179" s="162">
        <f t="shared" si="19"/>
        <v>0</v>
      </c>
      <c r="Q179" s="162">
        <v>0</v>
      </c>
      <c r="R179" s="162">
        <f t="shared" si="20"/>
        <v>0</v>
      </c>
      <c r="S179" s="162">
        <v>0</v>
      </c>
      <c r="T179" s="163">
        <f t="shared" si="21"/>
        <v>0</v>
      </c>
      <c r="AP179" s="20" t="s">
        <v>134</v>
      </c>
      <c r="AR179" s="20" t="s">
        <v>130</v>
      </c>
      <c r="AS179" s="20" t="s">
        <v>76</v>
      </c>
      <c r="AW179" s="20" t="s">
        <v>127</v>
      </c>
      <c r="BC179" s="160">
        <f t="shared" si="22"/>
        <v>0</v>
      </c>
      <c r="BD179" s="160">
        <f t="shared" si="23"/>
        <v>0</v>
      </c>
      <c r="BE179" s="160">
        <f t="shared" si="24"/>
        <v>0</v>
      </c>
      <c r="BF179" s="160">
        <f t="shared" si="25"/>
        <v>0</v>
      </c>
      <c r="BG179" s="160">
        <f t="shared" si="26"/>
        <v>0</v>
      </c>
      <c r="BH179" s="20" t="s">
        <v>74</v>
      </c>
      <c r="BI179" s="160">
        <f t="shared" si="27"/>
        <v>0</v>
      </c>
      <c r="BJ179" s="20" t="s">
        <v>135</v>
      </c>
      <c r="BK179" s="20" t="s">
        <v>442</v>
      </c>
    </row>
    <row r="180" spans="2:63" s="1" customFormat="1" ht="25.5" customHeight="1" x14ac:dyDescent="0.3">
      <c r="B180" s="148"/>
      <c r="C180" s="149" t="s">
        <v>443</v>
      </c>
      <c r="D180" s="149" t="s">
        <v>130</v>
      </c>
      <c r="E180" s="150" t="s">
        <v>444</v>
      </c>
      <c r="F180" s="151" t="s">
        <v>445</v>
      </c>
      <c r="G180" s="152" t="s">
        <v>133</v>
      </c>
      <c r="H180" s="153">
        <v>2</v>
      </c>
      <c r="I180" s="154"/>
      <c r="J180" s="154"/>
      <c r="K180" s="151"/>
      <c r="L180" s="155"/>
      <c r="M180" s="156" t="s">
        <v>5</v>
      </c>
      <c r="N180" s="161" t="s">
        <v>37</v>
      </c>
      <c r="O180" s="162">
        <v>0</v>
      </c>
      <c r="P180" s="162">
        <f t="shared" si="19"/>
        <v>0</v>
      </c>
      <c r="Q180" s="162">
        <v>0</v>
      </c>
      <c r="R180" s="162">
        <f t="shared" si="20"/>
        <v>0</v>
      </c>
      <c r="S180" s="162">
        <v>0</v>
      </c>
      <c r="T180" s="163">
        <f t="shared" si="21"/>
        <v>0</v>
      </c>
      <c r="AP180" s="20" t="s">
        <v>134</v>
      </c>
      <c r="AR180" s="20" t="s">
        <v>130</v>
      </c>
      <c r="AS180" s="20" t="s">
        <v>76</v>
      </c>
      <c r="AW180" s="20" t="s">
        <v>127</v>
      </c>
      <c r="BC180" s="160">
        <f t="shared" si="22"/>
        <v>0</v>
      </c>
      <c r="BD180" s="160">
        <f t="shared" si="23"/>
        <v>0</v>
      </c>
      <c r="BE180" s="160">
        <f t="shared" si="24"/>
        <v>0</v>
      </c>
      <c r="BF180" s="160">
        <f t="shared" si="25"/>
        <v>0</v>
      </c>
      <c r="BG180" s="160">
        <f t="shared" si="26"/>
        <v>0</v>
      </c>
      <c r="BH180" s="20" t="s">
        <v>74</v>
      </c>
      <c r="BI180" s="160">
        <f t="shared" si="27"/>
        <v>0</v>
      </c>
      <c r="BJ180" s="20" t="s">
        <v>135</v>
      </c>
      <c r="BK180" s="20" t="s">
        <v>446</v>
      </c>
    </row>
    <row r="181" spans="2:63" s="1" customFormat="1" ht="25.5" customHeight="1" x14ac:dyDescent="0.3">
      <c r="B181" s="148"/>
      <c r="C181" s="149" t="s">
        <v>447</v>
      </c>
      <c r="D181" s="149" t="s">
        <v>130</v>
      </c>
      <c r="E181" s="150" t="s">
        <v>448</v>
      </c>
      <c r="F181" s="151" t="s">
        <v>449</v>
      </c>
      <c r="G181" s="152" t="s">
        <v>133</v>
      </c>
      <c r="H181" s="153">
        <v>1</v>
      </c>
      <c r="I181" s="154"/>
      <c r="J181" s="154"/>
      <c r="K181" s="151"/>
      <c r="L181" s="155"/>
      <c r="M181" s="156" t="s">
        <v>5</v>
      </c>
      <c r="N181" s="161" t="s">
        <v>37</v>
      </c>
      <c r="O181" s="162">
        <v>0</v>
      </c>
      <c r="P181" s="162">
        <f t="shared" si="19"/>
        <v>0</v>
      </c>
      <c r="Q181" s="162">
        <v>0</v>
      </c>
      <c r="R181" s="162">
        <f t="shared" si="20"/>
        <v>0</v>
      </c>
      <c r="S181" s="162">
        <v>0</v>
      </c>
      <c r="T181" s="163">
        <f t="shared" si="21"/>
        <v>0</v>
      </c>
      <c r="AP181" s="20" t="s">
        <v>134</v>
      </c>
      <c r="AR181" s="20" t="s">
        <v>130</v>
      </c>
      <c r="AS181" s="20" t="s">
        <v>76</v>
      </c>
      <c r="AW181" s="20" t="s">
        <v>127</v>
      </c>
      <c r="BC181" s="160">
        <f t="shared" si="22"/>
        <v>0</v>
      </c>
      <c r="BD181" s="160">
        <f t="shared" si="23"/>
        <v>0</v>
      </c>
      <c r="BE181" s="160">
        <f t="shared" si="24"/>
        <v>0</v>
      </c>
      <c r="BF181" s="160">
        <f t="shared" si="25"/>
        <v>0</v>
      </c>
      <c r="BG181" s="160">
        <f t="shared" si="26"/>
        <v>0</v>
      </c>
      <c r="BH181" s="20" t="s">
        <v>74</v>
      </c>
      <c r="BI181" s="160">
        <f t="shared" si="27"/>
        <v>0</v>
      </c>
      <c r="BJ181" s="20" t="s">
        <v>135</v>
      </c>
      <c r="BK181" s="20" t="s">
        <v>450</v>
      </c>
    </row>
    <row r="182" spans="2:63" s="1" customFormat="1" ht="25.5" customHeight="1" x14ac:dyDescent="0.3">
      <c r="B182" s="148"/>
      <c r="C182" s="149" t="s">
        <v>451</v>
      </c>
      <c r="D182" s="149" t="s">
        <v>130</v>
      </c>
      <c r="E182" s="150" t="s">
        <v>452</v>
      </c>
      <c r="F182" s="151" t="s">
        <v>453</v>
      </c>
      <c r="G182" s="152" t="s">
        <v>133</v>
      </c>
      <c r="H182" s="153">
        <v>2</v>
      </c>
      <c r="I182" s="154"/>
      <c r="J182" s="154"/>
      <c r="K182" s="151"/>
      <c r="L182" s="155"/>
      <c r="M182" s="156" t="s">
        <v>5</v>
      </c>
      <c r="N182" s="161" t="s">
        <v>37</v>
      </c>
      <c r="O182" s="162">
        <v>0</v>
      </c>
      <c r="P182" s="162">
        <f t="shared" si="19"/>
        <v>0</v>
      </c>
      <c r="Q182" s="162">
        <v>0</v>
      </c>
      <c r="R182" s="162">
        <f t="shared" si="20"/>
        <v>0</v>
      </c>
      <c r="S182" s="162">
        <v>0</v>
      </c>
      <c r="T182" s="163">
        <f t="shared" si="21"/>
        <v>0</v>
      </c>
      <c r="AP182" s="20" t="s">
        <v>134</v>
      </c>
      <c r="AR182" s="20" t="s">
        <v>130</v>
      </c>
      <c r="AS182" s="20" t="s">
        <v>76</v>
      </c>
      <c r="AW182" s="20" t="s">
        <v>127</v>
      </c>
      <c r="BC182" s="160">
        <f t="shared" si="22"/>
        <v>0</v>
      </c>
      <c r="BD182" s="160">
        <f t="shared" si="23"/>
        <v>0</v>
      </c>
      <c r="BE182" s="160">
        <f t="shared" si="24"/>
        <v>0</v>
      </c>
      <c r="BF182" s="160">
        <f t="shared" si="25"/>
        <v>0</v>
      </c>
      <c r="BG182" s="160">
        <f t="shared" si="26"/>
        <v>0</v>
      </c>
      <c r="BH182" s="20" t="s">
        <v>74</v>
      </c>
      <c r="BI182" s="160">
        <f t="shared" si="27"/>
        <v>0</v>
      </c>
      <c r="BJ182" s="20" t="s">
        <v>135</v>
      </c>
      <c r="BK182" s="20" t="s">
        <v>454</v>
      </c>
    </row>
    <row r="183" spans="2:63" s="1" customFormat="1" ht="25.5" customHeight="1" x14ac:dyDescent="0.3">
      <c r="B183" s="148"/>
      <c r="C183" s="149" t="s">
        <v>455</v>
      </c>
      <c r="D183" s="149" t="s">
        <v>130</v>
      </c>
      <c r="E183" s="150" t="s">
        <v>456</v>
      </c>
      <c r="F183" s="151" t="s">
        <v>457</v>
      </c>
      <c r="G183" s="152" t="s">
        <v>162</v>
      </c>
      <c r="H183" s="153">
        <v>20</v>
      </c>
      <c r="I183" s="154"/>
      <c r="J183" s="154"/>
      <c r="K183" s="151"/>
      <c r="L183" s="155"/>
      <c r="M183" s="156" t="s">
        <v>5</v>
      </c>
      <c r="N183" s="161" t="s">
        <v>37</v>
      </c>
      <c r="O183" s="162">
        <v>0</v>
      </c>
      <c r="P183" s="162">
        <f t="shared" si="19"/>
        <v>0</v>
      </c>
      <c r="Q183" s="162">
        <v>0</v>
      </c>
      <c r="R183" s="162">
        <f t="shared" si="20"/>
        <v>0</v>
      </c>
      <c r="S183" s="162">
        <v>0</v>
      </c>
      <c r="T183" s="163">
        <f t="shared" si="21"/>
        <v>0</v>
      </c>
      <c r="AP183" s="20" t="s">
        <v>134</v>
      </c>
      <c r="AR183" s="20" t="s">
        <v>130</v>
      </c>
      <c r="AS183" s="20" t="s">
        <v>76</v>
      </c>
      <c r="AW183" s="20" t="s">
        <v>127</v>
      </c>
      <c r="BC183" s="160">
        <f t="shared" si="22"/>
        <v>0</v>
      </c>
      <c r="BD183" s="160">
        <f t="shared" si="23"/>
        <v>0</v>
      </c>
      <c r="BE183" s="160">
        <f t="shared" si="24"/>
        <v>0</v>
      </c>
      <c r="BF183" s="160">
        <f t="shared" si="25"/>
        <v>0</v>
      </c>
      <c r="BG183" s="160">
        <f t="shared" si="26"/>
        <v>0</v>
      </c>
      <c r="BH183" s="20" t="s">
        <v>74</v>
      </c>
      <c r="BI183" s="160">
        <f t="shared" si="27"/>
        <v>0</v>
      </c>
      <c r="BJ183" s="20" t="s">
        <v>135</v>
      </c>
      <c r="BK183" s="20" t="s">
        <v>458</v>
      </c>
    </row>
    <row r="184" spans="2:63" s="1" customFormat="1" ht="25.5" customHeight="1" x14ac:dyDescent="0.3">
      <c r="B184" s="148"/>
      <c r="C184" s="149" t="s">
        <v>459</v>
      </c>
      <c r="D184" s="149" t="s">
        <v>130</v>
      </c>
      <c r="E184" s="150" t="s">
        <v>460</v>
      </c>
      <c r="F184" s="151" t="s">
        <v>461</v>
      </c>
      <c r="G184" s="152" t="s">
        <v>162</v>
      </c>
      <c r="H184" s="153">
        <v>60</v>
      </c>
      <c r="I184" s="154"/>
      <c r="J184" s="154"/>
      <c r="K184" s="151"/>
      <c r="L184" s="155"/>
      <c r="M184" s="156" t="s">
        <v>5</v>
      </c>
      <c r="N184" s="161" t="s">
        <v>37</v>
      </c>
      <c r="O184" s="162">
        <v>0</v>
      </c>
      <c r="P184" s="162">
        <f t="shared" si="19"/>
        <v>0</v>
      </c>
      <c r="Q184" s="162">
        <v>0</v>
      </c>
      <c r="R184" s="162">
        <f t="shared" si="20"/>
        <v>0</v>
      </c>
      <c r="S184" s="162">
        <v>0</v>
      </c>
      <c r="T184" s="163">
        <f t="shared" si="21"/>
        <v>0</v>
      </c>
      <c r="AP184" s="20" t="s">
        <v>134</v>
      </c>
      <c r="AR184" s="20" t="s">
        <v>130</v>
      </c>
      <c r="AS184" s="20" t="s">
        <v>76</v>
      </c>
      <c r="AW184" s="20" t="s">
        <v>127</v>
      </c>
      <c r="BC184" s="160">
        <f t="shared" si="22"/>
        <v>0</v>
      </c>
      <c r="BD184" s="160">
        <f t="shared" si="23"/>
        <v>0</v>
      </c>
      <c r="BE184" s="160">
        <f t="shared" si="24"/>
        <v>0</v>
      </c>
      <c r="BF184" s="160">
        <f t="shared" si="25"/>
        <v>0</v>
      </c>
      <c r="BG184" s="160">
        <f t="shared" si="26"/>
        <v>0</v>
      </c>
      <c r="BH184" s="20" t="s">
        <v>74</v>
      </c>
      <c r="BI184" s="160">
        <f t="shared" si="27"/>
        <v>0</v>
      </c>
      <c r="BJ184" s="20" t="s">
        <v>135</v>
      </c>
      <c r="BK184" s="20" t="s">
        <v>462</v>
      </c>
    </row>
    <row r="185" spans="2:63" s="1" customFormat="1" ht="25.5" customHeight="1" x14ac:dyDescent="0.3">
      <c r="B185" s="148"/>
      <c r="C185" s="149" t="s">
        <v>463</v>
      </c>
      <c r="D185" s="149" t="s">
        <v>130</v>
      </c>
      <c r="E185" s="150" t="s">
        <v>464</v>
      </c>
      <c r="F185" s="151" t="s">
        <v>465</v>
      </c>
      <c r="G185" s="152" t="s">
        <v>162</v>
      </c>
      <c r="H185" s="153">
        <v>60</v>
      </c>
      <c r="I185" s="154"/>
      <c r="J185" s="154"/>
      <c r="K185" s="151"/>
      <c r="L185" s="155"/>
      <c r="M185" s="156" t="s">
        <v>5</v>
      </c>
      <c r="N185" s="161" t="s">
        <v>37</v>
      </c>
      <c r="O185" s="162">
        <v>0</v>
      </c>
      <c r="P185" s="162">
        <f t="shared" si="19"/>
        <v>0</v>
      </c>
      <c r="Q185" s="162">
        <v>0</v>
      </c>
      <c r="R185" s="162">
        <f t="shared" si="20"/>
        <v>0</v>
      </c>
      <c r="S185" s="162">
        <v>0</v>
      </c>
      <c r="T185" s="163">
        <f t="shared" si="21"/>
        <v>0</v>
      </c>
      <c r="AP185" s="20" t="s">
        <v>134</v>
      </c>
      <c r="AR185" s="20" t="s">
        <v>130</v>
      </c>
      <c r="AS185" s="20" t="s">
        <v>76</v>
      </c>
      <c r="AW185" s="20" t="s">
        <v>127</v>
      </c>
      <c r="BC185" s="160">
        <f t="shared" si="22"/>
        <v>0</v>
      </c>
      <c r="BD185" s="160">
        <f t="shared" si="23"/>
        <v>0</v>
      </c>
      <c r="BE185" s="160">
        <f t="shared" si="24"/>
        <v>0</v>
      </c>
      <c r="BF185" s="160">
        <f t="shared" si="25"/>
        <v>0</v>
      </c>
      <c r="BG185" s="160">
        <f t="shared" si="26"/>
        <v>0</v>
      </c>
      <c r="BH185" s="20" t="s">
        <v>74</v>
      </c>
      <c r="BI185" s="160">
        <f t="shared" si="27"/>
        <v>0</v>
      </c>
      <c r="BJ185" s="20" t="s">
        <v>135</v>
      </c>
      <c r="BK185" s="20" t="s">
        <v>466</v>
      </c>
    </row>
    <row r="186" spans="2:63" s="1" customFormat="1" ht="25.5" customHeight="1" x14ac:dyDescent="0.3">
      <c r="B186" s="148"/>
      <c r="C186" s="149" t="s">
        <v>467</v>
      </c>
      <c r="D186" s="149" t="s">
        <v>130</v>
      </c>
      <c r="E186" s="150" t="s">
        <v>468</v>
      </c>
      <c r="F186" s="151" t="s">
        <v>469</v>
      </c>
      <c r="G186" s="152" t="s">
        <v>162</v>
      </c>
      <c r="H186" s="153">
        <v>60</v>
      </c>
      <c r="I186" s="154"/>
      <c r="J186" s="154"/>
      <c r="K186" s="151"/>
      <c r="L186" s="155"/>
      <c r="M186" s="156" t="s">
        <v>5</v>
      </c>
      <c r="N186" s="161" t="s">
        <v>37</v>
      </c>
      <c r="O186" s="162">
        <v>0</v>
      </c>
      <c r="P186" s="162">
        <f t="shared" si="19"/>
        <v>0</v>
      </c>
      <c r="Q186" s="162">
        <v>0</v>
      </c>
      <c r="R186" s="162">
        <f t="shared" si="20"/>
        <v>0</v>
      </c>
      <c r="S186" s="162">
        <v>0</v>
      </c>
      <c r="T186" s="163">
        <f t="shared" si="21"/>
        <v>0</v>
      </c>
      <c r="AP186" s="20" t="s">
        <v>134</v>
      </c>
      <c r="AR186" s="20" t="s">
        <v>130</v>
      </c>
      <c r="AS186" s="20" t="s">
        <v>76</v>
      </c>
      <c r="AW186" s="20" t="s">
        <v>127</v>
      </c>
      <c r="BC186" s="160">
        <f t="shared" si="22"/>
        <v>0</v>
      </c>
      <c r="BD186" s="160">
        <f t="shared" si="23"/>
        <v>0</v>
      </c>
      <c r="BE186" s="160">
        <f t="shared" si="24"/>
        <v>0</v>
      </c>
      <c r="BF186" s="160">
        <f t="shared" si="25"/>
        <v>0</v>
      </c>
      <c r="BG186" s="160">
        <f t="shared" si="26"/>
        <v>0</v>
      </c>
      <c r="BH186" s="20" t="s">
        <v>74</v>
      </c>
      <c r="BI186" s="160">
        <f t="shared" si="27"/>
        <v>0</v>
      </c>
      <c r="BJ186" s="20" t="s">
        <v>135</v>
      </c>
      <c r="BK186" s="20" t="s">
        <v>470</v>
      </c>
    </row>
    <row r="187" spans="2:63" s="1" customFormat="1" ht="25.5" customHeight="1" x14ac:dyDescent="0.3">
      <c r="B187" s="148"/>
      <c r="C187" s="149" t="s">
        <v>471</v>
      </c>
      <c r="D187" s="149" t="s">
        <v>130</v>
      </c>
      <c r="E187" s="150" t="s">
        <v>472</v>
      </c>
      <c r="F187" s="151" t="s">
        <v>473</v>
      </c>
      <c r="G187" s="152" t="s">
        <v>162</v>
      </c>
      <c r="H187" s="153">
        <v>50</v>
      </c>
      <c r="I187" s="154"/>
      <c r="J187" s="154"/>
      <c r="K187" s="151"/>
      <c r="L187" s="155"/>
      <c r="M187" s="156" t="s">
        <v>5</v>
      </c>
      <c r="N187" s="161" t="s">
        <v>37</v>
      </c>
      <c r="O187" s="162">
        <v>0</v>
      </c>
      <c r="P187" s="162">
        <f t="shared" si="19"/>
        <v>0</v>
      </c>
      <c r="Q187" s="162">
        <v>0</v>
      </c>
      <c r="R187" s="162">
        <f t="shared" si="20"/>
        <v>0</v>
      </c>
      <c r="S187" s="162">
        <v>0</v>
      </c>
      <c r="T187" s="163">
        <f t="shared" si="21"/>
        <v>0</v>
      </c>
      <c r="AP187" s="20" t="s">
        <v>134</v>
      </c>
      <c r="AR187" s="20" t="s">
        <v>130</v>
      </c>
      <c r="AS187" s="20" t="s">
        <v>76</v>
      </c>
      <c r="AW187" s="20" t="s">
        <v>127</v>
      </c>
      <c r="BC187" s="160">
        <f t="shared" si="22"/>
        <v>0</v>
      </c>
      <c r="BD187" s="160">
        <f t="shared" si="23"/>
        <v>0</v>
      </c>
      <c r="BE187" s="160">
        <f t="shared" si="24"/>
        <v>0</v>
      </c>
      <c r="BF187" s="160">
        <f t="shared" si="25"/>
        <v>0</v>
      </c>
      <c r="BG187" s="160">
        <f t="shared" si="26"/>
        <v>0</v>
      </c>
      <c r="BH187" s="20" t="s">
        <v>74</v>
      </c>
      <c r="BI187" s="160">
        <f t="shared" si="27"/>
        <v>0</v>
      </c>
      <c r="BJ187" s="20" t="s">
        <v>135</v>
      </c>
      <c r="BK187" s="20" t="s">
        <v>474</v>
      </c>
    </row>
    <row r="188" spans="2:63" s="11" customFormat="1" hidden="1" x14ac:dyDescent="0.3">
      <c r="B188" s="175"/>
      <c r="D188" s="172" t="s">
        <v>475</v>
      </c>
      <c r="F188" s="176" t="s">
        <v>476</v>
      </c>
      <c r="H188" s="177">
        <v>50</v>
      </c>
      <c r="L188" s="175"/>
      <c r="M188" s="178"/>
      <c r="N188" s="179"/>
      <c r="O188" s="179"/>
      <c r="P188" s="179"/>
      <c r="Q188" s="179"/>
      <c r="R188" s="179"/>
      <c r="S188" s="179"/>
      <c r="T188" s="180"/>
      <c r="AR188" s="181" t="s">
        <v>475</v>
      </c>
      <c r="AS188" s="181" t="s">
        <v>76</v>
      </c>
      <c r="AT188" s="11" t="s">
        <v>76</v>
      </c>
      <c r="AU188" s="11" t="s">
        <v>6</v>
      </c>
      <c r="AV188" s="11" t="s">
        <v>74</v>
      </c>
      <c r="AW188" s="181" t="s">
        <v>127</v>
      </c>
    </row>
    <row r="189" spans="2:63" s="1" customFormat="1" ht="25.5" customHeight="1" x14ac:dyDescent="0.3">
      <c r="B189" s="148"/>
      <c r="C189" s="149" t="s">
        <v>477</v>
      </c>
      <c r="D189" s="149" t="s">
        <v>130</v>
      </c>
      <c r="E189" s="150" t="s">
        <v>478</v>
      </c>
      <c r="F189" s="151" t="s">
        <v>479</v>
      </c>
      <c r="G189" s="152" t="s">
        <v>162</v>
      </c>
      <c r="H189" s="153">
        <v>40</v>
      </c>
      <c r="I189" s="154"/>
      <c r="J189" s="154"/>
      <c r="K189" s="151"/>
      <c r="L189" s="155"/>
      <c r="M189" s="156" t="s">
        <v>5</v>
      </c>
      <c r="N189" s="161" t="s">
        <v>37</v>
      </c>
      <c r="O189" s="162">
        <v>0</v>
      </c>
      <c r="P189" s="162">
        <f>O189*H189</f>
        <v>0</v>
      </c>
      <c r="Q189" s="162">
        <v>0</v>
      </c>
      <c r="R189" s="162">
        <f>Q189*H189</f>
        <v>0</v>
      </c>
      <c r="S189" s="162">
        <v>0</v>
      </c>
      <c r="T189" s="163">
        <f>S189*H189</f>
        <v>0</v>
      </c>
      <c r="AP189" s="20" t="s">
        <v>134</v>
      </c>
      <c r="AR189" s="20" t="s">
        <v>130</v>
      </c>
      <c r="AS189" s="20" t="s">
        <v>76</v>
      </c>
      <c r="AW189" s="20" t="s">
        <v>127</v>
      </c>
      <c r="BC189" s="160">
        <f>IF(N189="základní",J189,0)</f>
        <v>0</v>
      </c>
      <c r="BD189" s="160">
        <f>IF(N189="snížená",J189,0)</f>
        <v>0</v>
      </c>
      <c r="BE189" s="160">
        <f>IF(N189="zákl. přenesená",J189,0)</f>
        <v>0</v>
      </c>
      <c r="BF189" s="160">
        <f>IF(N189="sníž. přenesená",J189,0)</f>
        <v>0</v>
      </c>
      <c r="BG189" s="160">
        <f>IF(N189="nulová",J189,0)</f>
        <v>0</v>
      </c>
      <c r="BH189" s="20" t="s">
        <v>74</v>
      </c>
      <c r="BI189" s="160">
        <f>ROUND(I189*H189,2)</f>
        <v>0</v>
      </c>
      <c r="BJ189" s="20" t="s">
        <v>135</v>
      </c>
      <c r="BK189" s="20" t="s">
        <v>480</v>
      </c>
    </row>
    <row r="190" spans="2:63" s="1" customFormat="1" ht="25.5" customHeight="1" x14ac:dyDescent="0.3">
      <c r="B190" s="148"/>
      <c r="C190" s="149" t="s">
        <v>481</v>
      </c>
      <c r="D190" s="149" t="s">
        <v>130</v>
      </c>
      <c r="E190" s="150" t="s">
        <v>482</v>
      </c>
      <c r="F190" s="151" t="s">
        <v>483</v>
      </c>
      <c r="G190" s="152" t="s">
        <v>162</v>
      </c>
      <c r="H190" s="153">
        <v>40</v>
      </c>
      <c r="I190" s="154"/>
      <c r="J190" s="154"/>
      <c r="K190" s="151"/>
      <c r="L190" s="155"/>
      <c r="M190" s="156" t="s">
        <v>5</v>
      </c>
      <c r="N190" s="161" t="s">
        <v>37</v>
      </c>
      <c r="O190" s="162">
        <v>0</v>
      </c>
      <c r="P190" s="162">
        <f>O190*H190</f>
        <v>0</v>
      </c>
      <c r="Q190" s="162">
        <v>0</v>
      </c>
      <c r="R190" s="162">
        <f>Q190*H190</f>
        <v>0</v>
      </c>
      <c r="S190" s="162">
        <v>0</v>
      </c>
      <c r="T190" s="163">
        <f>S190*H190</f>
        <v>0</v>
      </c>
      <c r="AP190" s="20" t="s">
        <v>134</v>
      </c>
      <c r="AR190" s="20" t="s">
        <v>130</v>
      </c>
      <c r="AS190" s="20" t="s">
        <v>76</v>
      </c>
      <c r="AW190" s="20" t="s">
        <v>127</v>
      </c>
      <c r="BC190" s="160">
        <f>IF(N190="základní",J190,0)</f>
        <v>0</v>
      </c>
      <c r="BD190" s="160">
        <f>IF(N190="snížená",J190,0)</f>
        <v>0</v>
      </c>
      <c r="BE190" s="160">
        <f>IF(N190="zákl. přenesená",J190,0)</f>
        <v>0</v>
      </c>
      <c r="BF190" s="160">
        <f>IF(N190="sníž. přenesená",J190,0)</f>
        <v>0</v>
      </c>
      <c r="BG190" s="160">
        <f>IF(N190="nulová",J190,0)</f>
        <v>0</v>
      </c>
      <c r="BH190" s="20" t="s">
        <v>74</v>
      </c>
      <c r="BI190" s="160">
        <f>ROUND(I190*H190,2)</f>
        <v>0</v>
      </c>
      <c r="BJ190" s="20" t="s">
        <v>135</v>
      </c>
      <c r="BK190" s="20" t="s">
        <v>484</v>
      </c>
    </row>
    <row r="191" spans="2:63" s="1" customFormat="1" ht="25.5" customHeight="1" x14ac:dyDescent="0.3">
      <c r="B191" s="148"/>
      <c r="C191" s="149" t="s">
        <v>485</v>
      </c>
      <c r="D191" s="149" t="s">
        <v>130</v>
      </c>
      <c r="E191" s="150" t="s">
        <v>486</v>
      </c>
      <c r="F191" s="151" t="s">
        <v>487</v>
      </c>
      <c r="G191" s="152" t="s">
        <v>162</v>
      </c>
      <c r="H191" s="153">
        <v>40</v>
      </c>
      <c r="I191" s="154"/>
      <c r="J191" s="154"/>
      <c r="K191" s="151"/>
      <c r="L191" s="155"/>
      <c r="M191" s="156" t="s">
        <v>5</v>
      </c>
      <c r="N191" s="161" t="s">
        <v>37</v>
      </c>
      <c r="O191" s="162">
        <v>0</v>
      </c>
      <c r="P191" s="162">
        <f>O191*H191</f>
        <v>0</v>
      </c>
      <c r="Q191" s="162">
        <v>0</v>
      </c>
      <c r="R191" s="162">
        <f>Q191*H191</f>
        <v>0</v>
      </c>
      <c r="S191" s="162">
        <v>0</v>
      </c>
      <c r="T191" s="163">
        <f>S191*H191</f>
        <v>0</v>
      </c>
      <c r="AP191" s="20" t="s">
        <v>134</v>
      </c>
      <c r="AR191" s="20" t="s">
        <v>130</v>
      </c>
      <c r="AS191" s="20" t="s">
        <v>76</v>
      </c>
      <c r="AW191" s="20" t="s">
        <v>127</v>
      </c>
      <c r="BC191" s="160">
        <f>IF(N191="základní",J191,0)</f>
        <v>0</v>
      </c>
      <c r="BD191" s="160">
        <f>IF(N191="snížená",J191,0)</f>
        <v>0</v>
      </c>
      <c r="BE191" s="160">
        <f>IF(N191="zákl. přenesená",J191,0)</f>
        <v>0</v>
      </c>
      <c r="BF191" s="160">
        <f>IF(N191="sníž. přenesená",J191,0)</f>
        <v>0</v>
      </c>
      <c r="BG191" s="160">
        <f>IF(N191="nulová",J191,0)</f>
        <v>0</v>
      </c>
      <c r="BH191" s="20" t="s">
        <v>74</v>
      </c>
      <c r="BI191" s="160">
        <f>ROUND(I191*H191,2)</f>
        <v>0</v>
      </c>
      <c r="BJ191" s="20" t="s">
        <v>135</v>
      </c>
      <c r="BK191" s="20" t="s">
        <v>488</v>
      </c>
    </row>
    <row r="192" spans="2:63" s="1" customFormat="1" ht="25.5" customHeight="1" x14ac:dyDescent="0.3">
      <c r="B192" s="148"/>
      <c r="C192" s="149" t="s">
        <v>489</v>
      </c>
      <c r="D192" s="149" t="s">
        <v>130</v>
      </c>
      <c r="E192" s="150" t="s">
        <v>490</v>
      </c>
      <c r="F192" s="151" t="s">
        <v>491</v>
      </c>
      <c r="G192" s="152" t="s">
        <v>162</v>
      </c>
      <c r="H192" s="153">
        <v>80</v>
      </c>
      <c r="I192" s="154"/>
      <c r="J192" s="154"/>
      <c r="K192" s="151"/>
      <c r="L192" s="155"/>
      <c r="M192" s="156" t="s">
        <v>5</v>
      </c>
      <c r="N192" s="161" t="s">
        <v>37</v>
      </c>
      <c r="O192" s="162">
        <v>0</v>
      </c>
      <c r="P192" s="162">
        <f>O192*H192</f>
        <v>0</v>
      </c>
      <c r="Q192" s="162">
        <v>0</v>
      </c>
      <c r="R192" s="162">
        <f>Q192*H192</f>
        <v>0</v>
      </c>
      <c r="S192" s="162">
        <v>0</v>
      </c>
      <c r="T192" s="163">
        <f>S192*H192</f>
        <v>0</v>
      </c>
      <c r="AP192" s="20" t="s">
        <v>134</v>
      </c>
      <c r="AR192" s="20" t="s">
        <v>130</v>
      </c>
      <c r="AS192" s="20" t="s">
        <v>76</v>
      </c>
      <c r="AW192" s="20" t="s">
        <v>127</v>
      </c>
      <c r="BC192" s="160">
        <f>IF(N192="základní",J192,0)</f>
        <v>0</v>
      </c>
      <c r="BD192" s="160">
        <f>IF(N192="snížená",J192,0)</f>
        <v>0</v>
      </c>
      <c r="BE192" s="160">
        <f>IF(N192="zákl. přenesená",J192,0)</f>
        <v>0</v>
      </c>
      <c r="BF192" s="160">
        <f>IF(N192="sníž. přenesená",J192,0)</f>
        <v>0</v>
      </c>
      <c r="BG192" s="160">
        <f>IF(N192="nulová",J192,0)</f>
        <v>0</v>
      </c>
      <c r="BH192" s="20" t="s">
        <v>74</v>
      </c>
      <c r="BI192" s="160">
        <f>ROUND(I192*H192,2)</f>
        <v>0</v>
      </c>
      <c r="BJ192" s="20" t="s">
        <v>135</v>
      </c>
      <c r="BK192" s="20" t="s">
        <v>492</v>
      </c>
    </row>
    <row r="193" spans="2:63" s="1" customFormat="1" ht="25.5" customHeight="1" x14ac:dyDescent="0.3">
      <c r="B193" s="148"/>
      <c r="C193" s="149" t="s">
        <v>493</v>
      </c>
      <c r="D193" s="149" t="s">
        <v>130</v>
      </c>
      <c r="E193" s="150" t="s">
        <v>494</v>
      </c>
      <c r="F193" s="151" t="s">
        <v>495</v>
      </c>
      <c r="G193" s="152" t="s">
        <v>133</v>
      </c>
      <c r="H193" s="153">
        <v>39</v>
      </c>
      <c r="I193" s="154"/>
      <c r="J193" s="154"/>
      <c r="K193" s="151"/>
      <c r="L193" s="155"/>
      <c r="M193" s="156" t="s">
        <v>5</v>
      </c>
      <c r="N193" s="161" t="s">
        <v>37</v>
      </c>
      <c r="O193" s="162">
        <v>0</v>
      </c>
      <c r="P193" s="162">
        <f>O193*H193</f>
        <v>0</v>
      </c>
      <c r="Q193" s="162">
        <v>0</v>
      </c>
      <c r="R193" s="162">
        <f>Q193*H193</f>
        <v>0</v>
      </c>
      <c r="S193" s="162">
        <v>0</v>
      </c>
      <c r="T193" s="163">
        <f>S193*H193</f>
        <v>0</v>
      </c>
      <c r="AP193" s="20" t="s">
        <v>134</v>
      </c>
      <c r="AR193" s="20" t="s">
        <v>130</v>
      </c>
      <c r="AS193" s="20" t="s">
        <v>76</v>
      </c>
      <c r="AW193" s="20" t="s">
        <v>127</v>
      </c>
      <c r="BC193" s="160">
        <f>IF(N193="základní",J193,0)</f>
        <v>0</v>
      </c>
      <c r="BD193" s="160">
        <f>IF(N193="snížená",J193,0)</f>
        <v>0</v>
      </c>
      <c r="BE193" s="160">
        <f>IF(N193="zákl. přenesená",J193,0)</f>
        <v>0</v>
      </c>
      <c r="BF193" s="160">
        <f>IF(N193="sníž. přenesená",J193,0)</f>
        <v>0</v>
      </c>
      <c r="BG193" s="160">
        <f>IF(N193="nulová",J193,0)</f>
        <v>0</v>
      </c>
      <c r="BH193" s="20" t="s">
        <v>74</v>
      </c>
      <c r="BI193" s="160">
        <f>ROUND(I193*H193,2)</f>
        <v>0</v>
      </c>
      <c r="BJ193" s="20" t="s">
        <v>135</v>
      </c>
      <c r="BK193" s="20" t="s">
        <v>496</v>
      </c>
    </row>
    <row r="194" spans="2:63" s="10" customFormat="1" ht="29.85" customHeight="1" x14ac:dyDescent="0.3">
      <c r="B194" s="136"/>
      <c r="D194" s="137" t="s">
        <v>65</v>
      </c>
      <c r="E194" s="146" t="s">
        <v>497</v>
      </c>
      <c r="F194" s="146" t="s">
        <v>498</v>
      </c>
      <c r="J194" s="147"/>
      <c r="L194" s="136"/>
      <c r="M194" s="140"/>
      <c r="N194" s="141"/>
      <c r="O194" s="141"/>
      <c r="P194" s="142">
        <f>SUM(P195:P239)</f>
        <v>109.176</v>
      </c>
      <c r="Q194" s="141"/>
      <c r="R194" s="142">
        <f>SUM(R195:R239)</f>
        <v>0.88283000000000011</v>
      </c>
      <c r="S194" s="141"/>
      <c r="T194" s="143">
        <f>SUM(T195:T239)</f>
        <v>0</v>
      </c>
      <c r="AP194" s="137" t="s">
        <v>76</v>
      </c>
      <c r="AR194" s="144" t="s">
        <v>65</v>
      </c>
      <c r="AS194" s="144" t="s">
        <v>74</v>
      </c>
      <c r="AW194" s="137" t="s">
        <v>127</v>
      </c>
      <c r="BI194" s="145">
        <f>SUM(BI195:BI239)</f>
        <v>0</v>
      </c>
    </row>
    <row r="195" spans="2:63" s="1" customFormat="1" ht="25.5" customHeight="1" x14ac:dyDescent="0.3">
      <c r="B195" s="148"/>
      <c r="C195" s="164" t="s">
        <v>499</v>
      </c>
      <c r="D195" s="164" t="s">
        <v>336</v>
      </c>
      <c r="E195" s="165" t="s">
        <v>500</v>
      </c>
      <c r="F195" s="166" t="s">
        <v>501</v>
      </c>
      <c r="G195" s="167" t="s">
        <v>133</v>
      </c>
      <c r="H195" s="168">
        <v>1</v>
      </c>
      <c r="I195" s="169"/>
      <c r="J195" s="169"/>
      <c r="K195" s="166"/>
      <c r="L195" s="34"/>
      <c r="M195" s="170" t="s">
        <v>5</v>
      </c>
      <c r="N195" s="171" t="s">
        <v>37</v>
      </c>
      <c r="O195" s="162">
        <v>1.29</v>
      </c>
      <c r="P195" s="162">
        <f t="shared" ref="P195:P238" si="28">O195*H195</f>
        <v>1.29</v>
      </c>
      <c r="Q195" s="162">
        <v>2.546E-2</v>
      </c>
      <c r="R195" s="162">
        <f t="shared" ref="R195:R238" si="29">Q195*H195</f>
        <v>2.546E-2</v>
      </c>
      <c r="S195" s="162">
        <v>0</v>
      </c>
      <c r="T195" s="163">
        <f t="shared" ref="T195:T238" si="30">S195*H195</f>
        <v>0</v>
      </c>
      <c r="AP195" s="20" t="s">
        <v>135</v>
      </c>
      <c r="AR195" s="20" t="s">
        <v>336</v>
      </c>
      <c r="AS195" s="20" t="s">
        <v>76</v>
      </c>
      <c r="AW195" s="20" t="s">
        <v>127</v>
      </c>
      <c r="BC195" s="160">
        <f t="shared" ref="BC195:BC238" si="31">IF(N195="základní",J195,0)</f>
        <v>0</v>
      </c>
      <c r="BD195" s="160">
        <f t="shared" ref="BD195:BD238" si="32">IF(N195="snížená",J195,0)</f>
        <v>0</v>
      </c>
      <c r="BE195" s="160">
        <f t="shared" ref="BE195:BE238" si="33">IF(N195="zákl. přenesená",J195,0)</f>
        <v>0</v>
      </c>
      <c r="BF195" s="160">
        <f t="shared" ref="BF195:BF238" si="34">IF(N195="sníž. přenesená",J195,0)</f>
        <v>0</v>
      </c>
      <c r="BG195" s="160">
        <f t="shared" ref="BG195:BG238" si="35">IF(N195="nulová",J195,0)</f>
        <v>0</v>
      </c>
      <c r="BH195" s="20" t="s">
        <v>74</v>
      </c>
      <c r="BI195" s="160">
        <f t="shared" ref="BI195:BI238" si="36">ROUND(I195*H195,2)</f>
        <v>0</v>
      </c>
      <c r="BJ195" s="20" t="s">
        <v>135</v>
      </c>
      <c r="BK195" s="20" t="s">
        <v>502</v>
      </c>
    </row>
    <row r="196" spans="2:63" s="1" customFormat="1" ht="25.5" customHeight="1" x14ac:dyDescent="0.3">
      <c r="B196" s="148"/>
      <c r="C196" s="164" t="s">
        <v>503</v>
      </c>
      <c r="D196" s="164" t="s">
        <v>336</v>
      </c>
      <c r="E196" s="165" t="s">
        <v>504</v>
      </c>
      <c r="F196" s="166" t="s">
        <v>505</v>
      </c>
      <c r="G196" s="167" t="s">
        <v>133</v>
      </c>
      <c r="H196" s="168">
        <v>1</v>
      </c>
      <c r="I196" s="169"/>
      <c r="J196" s="169"/>
      <c r="K196" s="166"/>
      <c r="L196" s="34"/>
      <c r="M196" s="170" t="s">
        <v>5</v>
      </c>
      <c r="N196" s="171" t="s">
        <v>37</v>
      </c>
      <c r="O196" s="162">
        <v>1.29</v>
      </c>
      <c r="P196" s="162">
        <f t="shared" si="28"/>
        <v>1.29</v>
      </c>
      <c r="Q196" s="162">
        <v>2.9440000000000001E-2</v>
      </c>
      <c r="R196" s="162">
        <f t="shared" si="29"/>
        <v>2.9440000000000001E-2</v>
      </c>
      <c r="S196" s="162">
        <v>0</v>
      </c>
      <c r="T196" s="163">
        <f t="shared" si="30"/>
        <v>0</v>
      </c>
      <c r="AP196" s="20" t="s">
        <v>135</v>
      </c>
      <c r="AR196" s="20" t="s">
        <v>336</v>
      </c>
      <c r="AS196" s="20" t="s">
        <v>76</v>
      </c>
      <c r="AW196" s="20" t="s">
        <v>127</v>
      </c>
      <c r="BC196" s="160">
        <f t="shared" si="31"/>
        <v>0</v>
      </c>
      <c r="BD196" s="160">
        <f t="shared" si="32"/>
        <v>0</v>
      </c>
      <c r="BE196" s="160">
        <f t="shared" si="33"/>
        <v>0</v>
      </c>
      <c r="BF196" s="160">
        <f t="shared" si="34"/>
        <v>0</v>
      </c>
      <c r="BG196" s="160">
        <f t="shared" si="35"/>
        <v>0</v>
      </c>
      <c r="BH196" s="20" t="s">
        <v>74</v>
      </c>
      <c r="BI196" s="160">
        <f t="shared" si="36"/>
        <v>0</v>
      </c>
      <c r="BJ196" s="20" t="s">
        <v>135</v>
      </c>
      <c r="BK196" s="20" t="s">
        <v>506</v>
      </c>
    </row>
    <row r="197" spans="2:63" s="1" customFormat="1" ht="25.5" customHeight="1" x14ac:dyDescent="0.3">
      <c r="B197" s="148"/>
      <c r="C197" s="164" t="s">
        <v>507</v>
      </c>
      <c r="D197" s="164" t="s">
        <v>336</v>
      </c>
      <c r="E197" s="165" t="s">
        <v>508</v>
      </c>
      <c r="F197" s="166" t="s">
        <v>509</v>
      </c>
      <c r="G197" s="167" t="s">
        <v>133</v>
      </c>
      <c r="H197" s="168">
        <v>1</v>
      </c>
      <c r="I197" s="169"/>
      <c r="J197" s="169"/>
      <c r="K197" s="166"/>
      <c r="L197" s="34"/>
      <c r="M197" s="170" t="s">
        <v>5</v>
      </c>
      <c r="N197" s="171" t="s">
        <v>37</v>
      </c>
      <c r="O197" s="162">
        <v>2.4649999999999999</v>
      </c>
      <c r="P197" s="162">
        <f t="shared" si="28"/>
        <v>2.4649999999999999</v>
      </c>
      <c r="Q197" s="162">
        <v>4.2569999999999997E-2</v>
      </c>
      <c r="R197" s="162">
        <f t="shared" si="29"/>
        <v>4.2569999999999997E-2</v>
      </c>
      <c r="S197" s="162">
        <v>0</v>
      </c>
      <c r="T197" s="163">
        <f t="shared" si="30"/>
        <v>0</v>
      </c>
      <c r="AP197" s="20" t="s">
        <v>135</v>
      </c>
      <c r="AR197" s="20" t="s">
        <v>336</v>
      </c>
      <c r="AS197" s="20" t="s">
        <v>76</v>
      </c>
      <c r="AW197" s="20" t="s">
        <v>127</v>
      </c>
      <c r="BC197" s="160">
        <f t="shared" si="31"/>
        <v>0</v>
      </c>
      <c r="BD197" s="160">
        <f t="shared" si="32"/>
        <v>0</v>
      </c>
      <c r="BE197" s="160">
        <f t="shared" si="33"/>
        <v>0</v>
      </c>
      <c r="BF197" s="160">
        <f t="shared" si="34"/>
        <v>0</v>
      </c>
      <c r="BG197" s="160">
        <f t="shared" si="35"/>
        <v>0</v>
      </c>
      <c r="BH197" s="20" t="s">
        <v>74</v>
      </c>
      <c r="BI197" s="160">
        <f t="shared" si="36"/>
        <v>0</v>
      </c>
      <c r="BJ197" s="20" t="s">
        <v>135</v>
      </c>
      <c r="BK197" s="20" t="s">
        <v>510</v>
      </c>
    </row>
    <row r="198" spans="2:63" s="1" customFormat="1" ht="16.5" customHeight="1" x14ac:dyDescent="0.3">
      <c r="B198" s="148"/>
      <c r="C198" s="164" t="s">
        <v>511</v>
      </c>
      <c r="D198" s="164" t="s">
        <v>336</v>
      </c>
      <c r="E198" s="165" t="s">
        <v>512</v>
      </c>
      <c r="F198" s="166" t="s">
        <v>513</v>
      </c>
      <c r="G198" s="167" t="s">
        <v>133</v>
      </c>
      <c r="H198" s="168">
        <v>1</v>
      </c>
      <c r="I198" s="169"/>
      <c r="J198" s="169"/>
      <c r="K198" s="166"/>
      <c r="L198" s="34"/>
      <c r="M198" s="170" t="s">
        <v>5</v>
      </c>
      <c r="N198" s="171" t="s">
        <v>37</v>
      </c>
      <c r="O198" s="162">
        <v>1.29</v>
      </c>
      <c r="P198" s="162">
        <f t="shared" si="28"/>
        <v>1.29</v>
      </c>
      <c r="Q198" s="162">
        <v>2.5250000000000002E-2</v>
      </c>
      <c r="R198" s="162">
        <f t="shared" si="29"/>
        <v>2.5250000000000002E-2</v>
      </c>
      <c r="S198" s="162">
        <v>0</v>
      </c>
      <c r="T198" s="163">
        <f t="shared" si="30"/>
        <v>0</v>
      </c>
      <c r="AP198" s="20" t="s">
        <v>135</v>
      </c>
      <c r="AR198" s="20" t="s">
        <v>336</v>
      </c>
      <c r="AS198" s="20" t="s">
        <v>76</v>
      </c>
      <c r="AW198" s="20" t="s">
        <v>127</v>
      </c>
      <c r="BC198" s="160">
        <f t="shared" si="31"/>
        <v>0</v>
      </c>
      <c r="BD198" s="160">
        <f t="shared" si="32"/>
        <v>0</v>
      </c>
      <c r="BE198" s="160">
        <f t="shared" si="33"/>
        <v>0</v>
      </c>
      <c r="BF198" s="160">
        <f t="shared" si="34"/>
        <v>0</v>
      </c>
      <c r="BG198" s="160">
        <f t="shared" si="35"/>
        <v>0</v>
      </c>
      <c r="BH198" s="20" t="s">
        <v>74</v>
      </c>
      <c r="BI198" s="160">
        <f t="shared" si="36"/>
        <v>0</v>
      </c>
      <c r="BJ198" s="20" t="s">
        <v>135</v>
      </c>
      <c r="BK198" s="20" t="s">
        <v>514</v>
      </c>
    </row>
    <row r="199" spans="2:63" s="1" customFormat="1" ht="39.950000000000003" customHeight="1" x14ac:dyDescent="0.3">
      <c r="B199" s="148"/>
      <c r="C199" s="149" t="s">
        <v>515</v>
      </c>
      <c r="D199" s="149" t="s">
        <v>130</v>
      </c>
      <c r="E199" s="150" t="s">
        <v>516</v>
      </c>
      <c r="F199" s="151" t="s">
        <v>517</v>
      </c>
      <c r="G199" s="152" t="s">
        <v>133</v>
      </c>
      <c r="H199" s="153">
        <v>2</v>
      </c>
      <c r="I199" s="154"/>
      <c r="J199" s="154"/>
      <c r="K199" s="151"/>
      <c r="L199" s="155"/>
      <c r="M199" s="156" t="s">
        <v>5</v>
      </c>
      <c r="N199" s="161" t="s">
        <v>37</v>
      </c>
      <c r="O199" s="162">
        <v>0</v>
      </c>
      <c r="P199" s="162">
        <f t="shared" si="28"/>
        <v>0</v>
      </c>
      <c r="Q199" s="162">
        <v>0</v>
      </c>
      <c r="R199" s="162">
        <f t="shared" si="29"/>
        <v>0</v>
      </c>
      <c r="S199" s="162">
        <v>0</v>
      </c>
      <c r="T199" s="163">
        <f t="shared" si="30"/>
        <v>0</v>
      </c>
      <c r="AP199" s="20" t="s">
        <v>134</v>
      </c>
      <c r="AR199" s="20" t="s">
        <v>130</v>
      </c>
      <c r="AS199" s="20" t="s">
        <v>76</v>
      </c>
      <c r="AW199" s="20" t="s">
        <v>127</v>
      </c>
      <c r="BC199" s="160">
        <f t="shared" si="31"/>
        <v>0</v>
      </c>
      <c r="BD199" s="160">
        <f t="shared" si="32"/>
        <v>0</v>
      </c>
      <c r="BE199" s="160">
        <f t="shared" si="33"/>
        <v>0</v>
      </c>
      <c r="BF199" s="160">
        <f t="shared" si="34"/>
        <v>0</v>
      </c>
      <c r="BG199" s="160">
        <f t="shared" si="35"/>
        <v>0</v>
      </c>
      <c r="BH199" s="20" t="s">
        <v>74</v>
      </c>
      <c r="BI199" s="160">
        <f t="shared" si="36"/>
        <v>0</v>
      </c>
      <c r="BJ199" s="20" t="s">
        <v>135</v>
      </c>
      <c r="BK199" s="20" t="s">
        <v>518</v>
      </c>
    </row>
    <row r="200" spans="2:63" s="1" customFormat="1" ht="39.950000000000003" customHeight="1" x14ac:dyDescent="0.3">
      <c r="B200" s="148"/>
      <c r="C200" s="149" t="s">
        <v>519</v>
      </c>
      <c r="D200" s="149" t="s">
        <v>130</v>
      </c>
      <c r="E200" s="150" t="s">
        <v>520</v>
      </c>
      <c r="F200" s="151" t="s">
        <v>521</v>
      </c>
      <c r="G200" s="152" t="s">
        <v>133</v>
      </c>
      <c r="H200" s="153">
        <v>1</v>
      </c>
      <c r="I200" s="154"/>
      <c r="J200" s="154"/>
      <c r="K200" s="151"/>
      <c r="L200" s="155"/>
      <c r="M200" s="156" t="s">
        <v>5</v>
      </c>
      <c r="N200" s="161" t="s">
        <v>37</v>
      </c>
      <c r="O200" s="162">
        <v>0</v>
      </c>
      <c r="P200" s="162">
        <f t="shared" si="28"/>
        <v>0</v>
      </c>
      <c r="Q200" s="162">
        <v>0</v>
      </c>
      <c r="R200" s="162">
        <f t="shared" si="29"/>
        <v>0</v>
      </c>
      <c r="S200" s="162">
        <v>0</v>
      </c>
      <c r="T200" s="163">
        <f t="shared" si="30"/>
        <v>0</v>
      </c>
      <c r="AP200" s="20" t="s">
        <v>134</v>
      </c>
      <c r="AR200" s="20" t="s">
        <v>130</v>
      </c>
      <c r="AS200" s="20" t="s">
        <v>76</v>
      </c>
      <c r="AW200" s="20" t="s">
        <v>127</v>
      </c>
      <c r="BC200" s="160">
        <f t="shared" si="31"/>
        <v>0</v>
      </c>
      <c r="BD200" s="160">
        <f t="shared" si="32"/>
        <v>0</v>
      </c>
      <c r="BE200" s="160">
        <f t="shared" si="33"/>
        <v>0</v>
      </c>
      <c r="BF200" s="160">
        <f t="shared" si="34"/>
        <v>0</v>
      </c>
      <c r="BG200" s="160">
        <f t="shared" si="35"/>
        <v>0</v>
      </c>
      <c r="BH200" s="20" t="s">
        <v>74</v>
      </c>
      <c r="BI200" s="160">
        <f t="shared" si="36"/>
        <v>0</v>
      </c>
      <c r="BJ200" s="20" t="s">
        <v>135</v>
      </c>
      <c r="BK200" s="20" t="s">
        <v>522</v>
      </c>
    </row>
    <row r="201" spans="2:63" s="1" customFormat="1" ht="16.5" customHeight="1" x14ac:dyDescent="0.3">
      <c r="B201" s="148"/>
      <c r="C201" s="164" t="s">
        <v>523</v>
      </c>
      <c r="D201" s="164" t="s">
        <v>336</v>
      </c>
      <c r="E201" s="165" t="s">
        <v>524</v>
      </c>
      <c r="F201" s="166" t="s">
        <v>525</v>
      </c>
      <c r="G201" s="167" t="s">
        <v>133</v>
      </c>
      <c r="H201" s="168">
        <v>1</v>
      </c>
      <c r="I201" s="169"/>
      <c r="J201" s="169"/>
      <c r="K201" s="166"/>
      <c r="L201" s="34"/>
      <c r="M201" s="170" t="s">
        <v>5</v>
      </c>
      <c r="N201" s="171" t="s">
        <v>37</v>
      </c>
      <c r="O201" s="162">
        <v>1.5389999999999999</v>
      </c>
      <c r="P201" s="162">
        <f t="shared" si="28"/>
        <v>1.5389999999999999</v>
      </c>
      <c r="Q201" s="162">
        <v>2.9739999999999999E-2</v>
      </c>
      <c r="R201" s="162">
        <f t="shared" si="29"/>
        <v>2.9739999999999999E-2</v>
      </c>
      <c r="S201" s="162">
        <v>0</v>
      </c>
      <c r="T201" s="163">
        <f t="shared" si="30"/>
        <v>0</v>
      </c>
      <c r="AP201" s="20" t="s">
        <v>135</v>
      </c>
      <c r="AR201" s="20" t="s">
        <v>336</v>
      </c>
      <c r="AS201" s="20" t="s">
        <v>76</v>
      </c>
      <c r="AW201" s="20" t="s">
        <v>127</v>
      </c>
      <c r="BC201" s="160">
        <f t="shared" si="31"/>
        <v>0</v>
      </c>
      <c r="BD201" s="160">
        <f t="shared" si="32"/>
        <v>0</v>
      </c>
      <c r="BE201" s="160">
        <f t="shared" si="33"/>
        <v>0</v>
      </c>
      <c r="BF201" s="160">
        <f t="shared" si="34"/>
        <v>0</v>
      </c>
      <c r="BG201" s="160">
        <f t="shared" si="35"/>
        <v>0</v>
      </c>
      <c r="BH201" s="20" t="s">
        <v>74</v>
      </c>
      <c r="BI201" s="160">
        <f t="shared" si="36"/>
        <v>0</v>
      </c>
      <c r="BJ201" s="20" t="s">
        <v>135</v>
      </c>
      <c r="BK201" s="20" t="s">
        <v>526</v>
      </c>
    </row>
    <row r="202" spans="2:63" s="1" customFormat="1" ht="16.5" customHeight="1" x14ac:dyDescent="0.3">
      <c r="B202" s="148"/>
      <c r="C202" s="164" t="s">
        <v>527</v>
      </c>
      <c r="D202" s="164" t="s">
        <v>336</v>
      </c>
      <c r="E202" s="165" t="s">
        <v>528</v>
      </c>
      <c r="F202" s="166" t="s">
        <v>529</v>
      </c>
      <c r="G202" s="167" t="s">
        <v>133</v>
      </c>
      <c r="H202" s="168">
        <v>1</v>
      </c>
      <c r="I202" s="169"/>
      <c r="J202" s="169"/>
      <c r="K202" s="166"/>
      <c r="L202" s="34"/>
      <c r="M202" s="170" t="s">
        <v>5</v>
      </c>
      <c r="N202" s="171" t="s">
        <v>37</v>
      </c>
      <c r="O202" s="162">
        <v>2.4649999999999999</v>
      </c>
      <c r="P202" s="162">
        <f t="shared" si="28"/>
        <v>2.4649999999999999</v>
      </c>
      <c r="Q202" s="162">
        <v>3.9870000000000003E-2</v>
      </c>
      <c r="R202" s="162">
        <f t="shared" si="29"/>
        <v>3.9870000000000003E-2</v>
      </c>
      <c r="S202" s="162">
        <v>0</v>
      </c>
      <c r="T202" s="163">
        <f t="shared" si="30"/>
        <v>0</v>
      </c>
      <c r="AP202" s="20" t="s">
        <v>135</v>
      </c>
      <c r="AR202" s="20" t="s">
        <v>336</v>
      </c>
      <c r="AS202" s="20" t="s">
        <v>76</v>
      </c>
      <c r="AW202" s="20" t="s">
        <v>127</v>
      </c>
      <c r="BC202" s="160">
        <f t="shared" si="31"/>
        <v>0</v>
      </c>
      <c r="BD202" s="160">
        <f t="shared" si="32"/>
        <v>0</v>
      </c>
      <c r="BE202" s="160">
        <f t="shared" si="33"/>
        <v>0</v>
      </c>
      <c r="BF202" s="160">
        <f t="shared" si="34"/>
        <v>0</v>
      </c>
      <c r="BG202" s="160">
        <f t="shared" si="35"/>
        <v>0</v>
      </c>
      <c r="BH202" s="20" t="s">
        <v>74</v>
      </c>
      <c r="BI202" s="160">
        <f t="shared" si="36"/>
        <v>0</v>
      </c>
      <c r="BJ202" s="20" t="s">
        <v>135</v>
      </c>
      <c r="BK202" s="20" t="s">
        <v>530</v>
      </c>
    </row>
    <row r="203" spans="2:63" s="1" customFormat="1" ht="16.5" customHeight="1" x14ac:dyDescent="0.3">
      <c r="B203" s="148"/>
      <c r="C203" s="164" t="s">
        <v>531</v>
      </c>
      <c r="D203" s="164" t="s">
        <v>336</v>
      </c>
      <c r="E203" s="165" t="s">
        <v>532</v>
      </c>
      <c r="F203" s="166" t="s">
        <v>533</v>
      </c>
      <c r="G203" s="167" t="s">
        <v>133</v>
      </c>
      <c r="H203" s="168">
        <v>2</v>
      </c>
      <c r="I203" s="169"/>
      <c r="J203" s="169"/>
      <c r="K203" s="166"/>
      <c r="L203" s="34"/>
      <c r="M203" s="170" t="s">
        <v>5</v>
      </c>
      <c r="N203" s="171" t="s">
        <v>37</v>
      </c>
      <c r="O203" s="162">
        <v>3.0369999999999999</v>
      </c>
      <c r="P203" s="162">
        <f t="shared" si="28"/>
        <v>6.0739999999999998</v>
      </c>
      <c r="Q203" s="162">
        <v>5.731E-2</v>
      </c>
      <c r="R203" s="162">
        <f t="shared" si="29"/>
        <v>0.11462</v>
      </c>
      <c r="S203" s="162">
        <v>0</v>
      </c>
      <c r="T203" s="163">
        <f t="shared" si="30"/>
        <v>0</v>
      </c>
      <c r="AP203" s="20" t="s">
        <v>135</v>
      </c>
      <c r="AR203" s="20" t="s">
        <v>336</v>
      </c>
      <c r="AS203" s="20" t="s">
        <v>76</v>
      </c>
      <c r="AW203" s="20" t="s">
        <v>127</v>
      </c>
      <c r="BC203" s="160">
        <f t="shared" si="31"/>
        <v>0</v>
      </c>
      <c r="BD203" s="160">
        <f t="shared" si="32"/>
        <v>0</v>
      </c>
      <c r="BE203" s="160">
        <f t="shared" si="33"/>
        <v>0</v>
      </c>
      <c r="BF203" s="160">
        <f t="shared" si="34"/>
        <v>0</v>
      </c>
      <c r="BG203" s="160">
        <f t="shared" si="35"/>
        <v>0</v>
      </c>
      <c r="BH203" s="20" t="s">
        <v>74</v>
      </c>
      <c r="BI203" s="160">
        <f t="shared" si="36"/>
        <v>0</v>
      </c>
      <c r="BJ203" s="20" t="s">
        <v>135</v>
      </c>
      <c r="BK203" s="20" t="s">
        <v>534</v>
      </c>
    </row>
    <row r="204" spans="2:63" s="1" customFormat="1" ht="25.5" customHeight="1" x14ac:dyDescent="0.3">
      <c r="B204" s="148"/>
      <c r="C204" s="164" t="s">
        <v>535</v>
      </c>
      <c r="D204" s="164" t="s">
        <v>336</v>
      </c>
      <c r="E204" s="165" t="s">
        <v>536</v>
      </c>
      <c r="F204" s="166" t="s">
        <v>537</v>
      </c>
      <c r="G204" s="167" t="s">
        <v>133</v>
      </c>
      <c r="H204" s="168">
        <v>6</v>
      </c>
      <c r="I204" s="169"/>
      <c r="J204" s="169"/>
      <c r="K204" s="166"/>
      <c r="L204" s="34"/>
      <c r="M204" s="170" t="s">
        <v>5</v>
      </c>
      <c r="N204" s="171" t="s">
        <v>37</v>
      </c>
      <c r="O204" s="162">
        <v>1.29</v>
      </c>
      <c r="P204" s="162">
        <f t="shared" si="28"/>
        <v>7.74</v>
      </c>
      <c r="Q204" s="162">
        <v>1.191E-2</v>
      </c>
      <c r="R204" s="162">
        <f t="shared" si="29"/>
        <v>7.1459999999999996E-2</v>
      </c>
      <c r="S204" s="162">
        <v>0</v>
      </c>
      <c r="T204" s="163">
        <f t="shared" si="30"/>
        <v>0</v>
      </c>
      <c r="AP204" s="20" t="s">
        <v>135</v>
      </c>
      <c r="AR204" s="20" t="s">
        <v>336</v>
      </c>
      <c r="AS204" s="20" t="s">
        <v>76</v>
      </c>
      <c r="AW204" s="20" t="s">
        <v>127</v>
      </c>
      <c r="BC204" s="160">
        <f t="shared" si="31"/>
        <v>0</v>
      </c>
      <c r="BD204" s="160">
        <f t="shared" si="32"/>
        <v>0</v>
      </c>
      <c r="BE204" s="160">
        <f t="shared" si="33"/>
        <v>0</v>
      </c>
      <c r="BF204" s="160">
        <f t="shared" si="34"/>
        <v>0</v>
      </c>
      <c r="BG204" s="160">
        <f t="shared" si="35"/>
        <v>0</v>
      </c>
      <c r="BH204" s="20" t="s">
        <v>74</v>
      </c>
      <c r="BI204" s="160">
        <f t="shared" si="36"/>
        <v>0</v>
      </c>
      <c r="BJ204" s="20" t="s">
        <v>135</v>
      </c>
      <c r="BK204" s="20" t="s">
        <v>538</v>
      </c>
    </row>
    <row r="205" spans="2:63" s="1" customFormat="1" ht="25.5" customHeight="1" x14ac:dyDescent="0.3">
      <c r="B205" s="148"/>
      <c r="C205" s="164" t="s">
        <v>539</v>
      </c>
      <c r="D205" s="164" t="s">
        <v>336</v>
      </c>
      <c r="E205" s="165" t="s">
        <v>540</v>
      </c>
      <c r="F205" s="166" t="s">
        <v>541</v>
      </c>
      <c r="G205" s="167" t="s">
        <v>133</v>
      </c>
      <c r="H205" s="168">
        <v>4</v>
      </c>
      <c r="I205" s="169"/>
      <c r="J205" s="169"/>
      <c r="K205" s="166"/>
      <c r="L205" s="34"/>
      <c r="M205" s="170" t="s">
        <v>5</v>
      </c>
      <c r="N205" s="171" t="s">
        <v>37</v>
      </c>
      <c r="O205" s="162">
        <v>1.5389999999999999</v>
      </c>
      <c r="P205" s="162">
        <f t="shared" si="28"/>
        <v>6.1559999999999997</v>
      </c>
      <c r="Q205" s="162">
        <v>1.4670000000000001E-2</v>
      </c>
      <c r="R205" s="162">
        <f t="shared" si="29"/>
        <v>5.8680000000000003E-2</v>
      </c>
      <c r="S205" s="162">
        <v>0</v>
      </c>
      <c r="T205" s="163">
        <f t="shared" si="30"/>
        <v>0</v>
      </c>
      <c r="AP205" s="20" t="s">
        <v>135</v>
      </c>
      <c r="AR205" s="20" t="s">
        <v>336</v>
      </c>
      <c r="AS205" s="20" t="s">
        <v>76</v>
      </c>
      <c r="AW205" s="20" t="s">
        <v>127</v>
      </c>
      <c r="BC205" s="160">
        <f t="shared" si="31"/>
        <v>0</v>
      </c>
      <c r="BD205" s="160">
        <f t="shared" si="32"/>
        <v>0</v>
      </c>
      <c r="BE205" s="160">
        <f t="shared" si="33"/>
        <v>0</v>
      </c>
      <c r="BF205" s="160">
        <f t="shared" si="34"/>
        <v>0</v>
      </c>
      <c r="BG205" s="160">
        <f t="shared" si="35"/>
        <v>0</v>
      </c>
      <c r="BH205" s="20" t="s">
        <v>74</v>
      </c>
      <c r="BI205" s="160">
        <f t="shared" si="36"/>
        <v>0</v>
      </c>
      <c r="BJ205" s="20" t="s">
        <v>135</v>
      </c>
      <c r="BK205" s="20" t="s">
        <v>542</v>
      </c>
    </row>
    <row r="206" spans="2:63" s="1" customFormat="1" ht="25.5" customHeight="1" x14ac:dyDescent="0.3">
      <c r="B206" s="148"/>
      <c r="C206" s="164" t="s">
        <v>543</v>
      </c>
      <c r="D206" s="164" t="s">
        <v>336</v>
      </c>
      <c r="E206" s="165" t="s">
        <v>544</v>
      </c>
      <c r="F206" s="166" t="s">
        <v>545</v>
      </c>
      <c r="G206" s="167" t="s">
        <v>133</v>
      </c>
      <c r="H206" s="168">
        <v>4</v>
      </c>
      <c r="I206" s="169"/>
      <c r="J206" s="169"/>
      <c r="K206" s="166"/>
      <c r="L206" s="34"/>
      <c r="M206" s="170" t="s">
        <v>5</v>
      </c>
      <c r="N206" s="171" t="s">
        <v>37</v>
      </c>
      <c r="O206" s="162">
        <v>2.4649999999999999</v>
      </c>
      <c r="P206" s="162">
        <f t="shared" si="28"/>
        <v>9.86</v>
      </c>
      <c r="Q206" s="162">
        <v>1.7489999999999999E-2</v>
      </c>
      <c r="R206" s="162">
        <f t="shared" si="29"/>
        <v>6.9959999999999994E-2</v>
      </c>
      <c r="S206" s="162">
        <v>0</v>
      </c>
      <c r="T206" s="163">
        <f t="shared" si="30"/>
        <v>0</v>
      </c>
      <c r="AP206" s="20" t="s">
        <v>135</v>
      </c>
      <c r="AR206" s="20" t="s">
        <v>336</v>
      </c>
      <c r="AS206" s="20" t="s">
        <v>76</v>
      </c>
      <c r="AW206" s="20" t="s">
        <v>127</v>
      </c>
      <c r="BC206" s="160">
        <f t="shared" si="31"/>
        <v>0</v>
      </c>
      <c r="BD206" s="160">
        <f t="shared" si="32"/>
        <v>0</v>
      </c>
      <c r="BE206" s="160">
        <f t="shared" si="33"/>
        <v>0</v>
      </c>
      <c r="BF206" s="160">
        <f t="shared" si="34"/>
        <v>0</v>
      </c>
      <c r="BG206" s="160">
        <f t="shared" si="35"/>
        <v>0</v>
      </c>
      <c r="BH206" s="20" t="s">
        <v>74</v>
      </c>
      <c r="BI206" s="160">
        <f t="shared" si="36"/>
        <v>0</v>
      </c>
      <c r="BJ206" s="20" t="s">
        <v>135</v>
      </c>
      <c r="BK206" s="20" t="s">
        <v>546</v>
      </c>
    </row>
    <row r="207" spans="2:63" s="1" customFormat="1" ht="25.5" customHeight="1" x14ac:dyDescent="0.3">
      <c r="B207" s="148"/>
      <c r="C207" s="164" t="s">
        <v>547</v>
      </c>
      <c r="D207" s="164" t="s">
        <v>336</v>
      </c>
      <c r="E207" s="165" t="s">
        <v>548</v>
      </c>
      <c r="F207" s="166" t="s">
        <v>549</v>
      </c>
      <c r="G207" s="167" t="s">
        <v>133</v>
      </c>
      <c r="H207" s="168">
        <v>10</v>
      </c>
      <c r="I207" s="169"/>
      <c r="J207" s="169"/>
      <c r="K207" s="166"/>
      <c r="L207" s="34"/>
      <c r="M207" s="170" t="s">
        <v>5</v>
      </c>
      <c r="N207" s="171" t="s">
        <v>37</v>
      </c>
      <c r="O207" s="162">
        <v>3.0369999999999999</v>
      </c>
      <c r="P207" s="162">
        <f t="shared" si="28"/>
        <v>30.369999999999997</v>
      </c>
      <c r="Q207" s="162">
        <v>2.2579999999999999E-2</v>
      </c>
      <c r="R207" s="162">
        <f t="shared" si="29"/>
        <v>0.2258</v>
      </c>
      <c r="S207" s="162">
        <v>0</v>
      </c>
      <c r="T207" s="163">
        <f t="shared" si="30"/>
        <v>0</v>
      </c>
      <c r="AP207" s="20" t="s">
        <v>135</v>
      </c>
      <c r="AR207" s="20" t="s">
        <v>336</v>
      </c>
      <c r="AS207" s="20" t="s">
        <v>76</v>
      </c>
      <c r="AW207" s="20" t="s">
        <v>127</v>
      </c>
      <c r="BC207" s="160">
        <f t="shared" si="31"/>
        <v>0</v>
      </c>
      <c r="BD207" s="160">
        <f t="shared" si="32"/>
        <v>0</v>
      </c>
      <c r="BE207" s="160">
        <f t="shared" si="33"/>
        <v>0</v>
      </c>
      <c r="BF207" s="160">
        <f t="shared" si="34"/>
        <v>0</v>
      </c>
      <c r="BG207" s="160">
        <f t="shared" si="35"/>
        <v>0</v>
      </c>
      <c r="BH207" s="20" t="s">
        <v>74</v>
      </c>
      <c r="BI207" s="160">
        <f t="shared" si="36"/>
        <v>0</v>
      </c>
      <c r="BJ207" s="20" t="s">
        <v>135</v>
      </c>
      <c r="BK207" s="20" t="s">
        <v>550</v>
      </c>
    </row>
    <row r="208" spans="2:63" s="1" customFormat="1" ht="25.5" customHeight="1" x14ac:dyDescent="0.3">
      <c r="B208" s="148"/>
      <c r="C208" s="164" t="s">
        <v>551</v>
      </c>
      <c r="D208" s="164" t="s">
        <v>336</v>
      </c>
      <c r="E208" s="165" t="s">
        <v>552</v>
      </c>
      <c r="F208" s="166" t="s">
        <v>553</v>
      </c>
      <c r="G208" s="167" t="s">
        <v>133</v>
      </c>
      <c r="H208" s="168">
        <v>1</v>
      </c>
      <c r="I208" s="169"/>
      <c r="J208" s="169"/>
      <c r="K208" s="166"/>
      <c r="L208" s="34"/>
      <c r="M208" s="170" t="s">
        <v>5</v>
      </c>
      <c r="N208" s="171" t="s">
        <v>37</v>
      </c>
      <c r="O208" s="162">
        <v>3.512</v>
      </c>
      <c r="P208" s="162">
        <f t="shared" si="28"/>
        <v>3.512</v>
      </c>
      <c r="Q208" s="162">
        <v>3.0120000000000001E-2</v>
      </c>
      <c r="R208" s="162">
        <f t="shared" si="29"/>
        <v>3.0120000000000001E-2</v>
      </c>
      <c r="S208" s="162">
        <v>0</v>
      </c>
      <c r="T208" s="163">
        <f t="shared" si="30"/>
        <v>0</v>
      </c>
      <c r="AP208" s="20" t="s">
        <v>135</v>
      </c>
      <c r="AR208" s="20" t="s">
        <v>336</v>
      </c>
      <c r="AS208" s="20" t="s">
        <v>76</v>
      </c>
      <c r="AW208" s="20" t="s">
        <v>127</v>
      </c>
      <c r="BC208" s="160">
        <f t="shared" si="31"/>
        <v>0</v>
      </c>
      <c r="BD208" s="160">
        <f t="shared" si="32"/>
        <v>0</v>
      </c>
      <c r="BE208" s="160">
        <f t="shared" si="33"/>
        <v>0</v>
      </c>
      <c r="BF208" s="160">
        <f t="shared" si="34"/>
        <v>0</v>
      </c>
      <c r="BG208" s="160">
        <f t="shared" si="35"/>
        <v>0</v>
      </c>
      <c r="BH208" s="20" t="s">
        <v>74</v>
      </c>
      <c r="BI208" s="160">
        <f t="shared" si="36"/>
        <v>0</v>
      </c>
      <c r="BJ208" s="20" t="s">
        <v>135</v>
      </c>
      <c r="BK208" s="20" t="s">
        <v>554</v>
      </c>
    </row>
    <row r="209" spans="2:63" s="1" customFormat="1" ht="16.5" customHeight="1" x14ac:dyDescent="0.3">
      <c r="B209" s="148"/>
      <c r="C209" s="164" t="s">
        <v>555</v>
      </c>
      <c r="D209" s="164" t="s">
        <v>336</v>
      </c>
      <c r="E209" s="165" t="s">
        <v>556</v>
      </c>
      <c r="F209" s="166" t="s">
        <v>557</v>
      </c>
      <c r="G209" s="167" t="s">
        <v>345</v>
      </c>
      <c r="H209" s="168">
        <v>1</v>
      </c>
      <c r="I209" s="169"/>
      <c r="J209" s="169"/>
      <c r="K209" s="166"/>
      <c r="L209" s="34"/>
      <c r="M209" s="170" t="s">
        <v>5</v>
      </c>
      <c r="N209" s="171" t="s">
        <v>37</v>
      </c>
      <c r="O209" s="162">
        <v>0.22700000000000001</v>
      </c>
      <c r="P209" s="162">
        <f t="shared" si="28"/>
        <v>0.22700000000000001</v>
      </c>
      <c r="Q209" s="162">
        <v>2.5000000000000001E-4</v>
      </c>
      <c r="R209" s="162">
        <f t="shared" si="29"/>
        <v>2.5000000000000001E-4</v>
      </c>
      <c r="S209" s="162">
        <v>0</v>
      </c>
      <c r="T209" s="163">
        <f t="shared" si="30"/>
        <v>0</v>
      </c>
      <c r="AP209" s="20" t="s">
        <v>135</v>
      </c>
      <c r="AR209" s="20" t="s">
        <v>336</v>
      </c>
      <c r="AS209" s="20" t="s">
        <v>76</v>
      </c>
      <c r="AW209" s="20" t="s">
        <v>127</v>
      </c>
      <c r="BC209" s="160">
        <f t="shared" si="31"/>
        <v>0</v>
      </c>
      <c r="BD209" s="160">
        <f t="shared" si="32"/>
        <v>0</v>
      </c>
      <c r="BE209" s="160">
        <f t="shared" si="33"/>
        <v>0</v>
      </c>
      <c r="BF209" s="160">
        <f t="shared" si="34"/>
        <v>0</v>
      </c>
      <c r="BG209" s="160">
        <f t="shared" si="35"/>
        <v>0</v>
      </c>
      <c r="BH209" s="20" t="s">
        <v>74</v>
      </c>
      <c r="BI209" s="160">
        <f t="shared" si="36"/>
        <v>0</v>
      </c>
      <c r="BJ209" s="20" t="s">
        <v>135</v>
      </c>
      <c r="BK209" s="20" t="s">
        <v>558</v>
      </c>
    </row>
    <row r="210" spans="2:63" s="1" customFormat="1" ht="16.5" customHeight="1" x14ac:dyDescent="0.3">
      <c r="B210" s="148"/>
      <c r="C210" s="164" t="s">
        <v>559</v>
      </c>
      <c r="D210" s="164" t="s">
        <v>336</v>
      </c>
      <c r="E210" s="165" t="s">
        <v>560</v>
      </c>
      <c r="F210" s="166" t="s">
        <v>561</v>
      </c>
      <c r="G210" s="167" t="s">
        <v>345</v>
      </c>
      <c r="H210" s="168">
        <v>1</v>
      </c>
      <c r="I210" s="169"/>
      <c r="J210" s="169"/>
      <c r="K210" s="166"/>
      <c r="L210" s="34"/>
      <c r="M210" s="170" t="s">
        <v>5</v>
      </c>
      <c r="N210" s="171" t="s">
        <v>37</v>
      </c>
      <c r="O210" s="162">
        <v>0.26800000000000002</v>
      </c>
      <c r="P210" s="162">
        <f t="shared" si="28"/>
        <v>0.26800000000000002</v>
      </c>
      <c r="Q210" s="162">
        <v>3.8000000000000002E-4</v>
      </c>
      <c r="R210" s="162">
        <f t="shared" si="29"/>
        <v>3.8000000000000002E-4</v>
      </c>
      <c r="S210" s="162">
        <v>0</v>
      </c>
      <c r="T210" s="163">
        <f t="shared" si="30"/>
        <v>0</v>
      </c>
      <c r="AP210" s="20" t="s">
        <v>135</v>
      </c>
      <c r="AR210" s="20" t="s">
        <v>336</v>
      </c>
      <c r="AS210" s="20" t="s">
        <v>76</v>
      </c>
      <c r="AW210" s="20" t="s">
        <v>127</v>
      </c>
      <c r="BC210" s="160">
        <f t="shared" si="31"/>
        <v>0</v>
      </c>
      <c r="BD210" s="160">
        <f t="shared" si="32"/>
        <v>0</v>
      </c>
      <c r="BE210" s="160">
        <f t="shared" si="33"/>
        <v>0</v>
      </c>
      <c r="BF210" s="160">
        <f t="shared" si="34"/>
        <v>0</v>
      </c>
      <c r="BG210" s="160">
        <f t="shared" si="35"/>
        <v>0</v>
      </c>
      <c r="BH210" s="20" t="s">
        <v>74</v>
      </c>
      <c r="BI210" s="160">
        <f t="shared" si="36"/>
        <v>0</v>
      </c>
      <c r="BJ210" s="20" t="s">
        <v>135</v>
      </c>
      <c r="BK210" s="20" t="s">
        <v>562</v>
      </c>
    </row>
    <row r="211" spans="2:63" s="1" customFormat="1" ht="16.5" customHeight="1" x14ac:dyDescent="0.3">
      <c r="B211" s="148"/>
      <c r="C211" s="164" t="s">
        <v>563</v>
      </c>
      <c r="D211" s="164" t="s">
        <v>336</v>
      </c>
      <c r="E211" s="165" t="s">
        <v>564</v>
      </c>
      <c r="F211" s="166" t="s">
        <v>565</v>
      </c>
      <c r="G211" s="167" t="s">
        <v>345</v>
      </c>
      <c r="H211" s="168">
        <v>2</v>
      </c>
      <c r="I211" s="169"/>
      <c r="J211" s="169"/>
      <c r="K211" s="166"/>
      <c r="L211" s="34"/>
      <c r="M211" s="170" t="s">
        <v>5</v>
      </c>
      <c r="N211" s="171" t="s">
        <v>37</v>
      </c>
      <c r="O211" s="162">
        <v>0.35</v>
      </c>
      <c r="P211" s="162">
        <f t="shared" si="28"/>
        <v>0.7</v>
      </c>
      <c r="Q211" s="162">
        <v>5.1999999999999995E-4</v>
      </c>
      <c r="R211" s="162">
        <f t="shared" si="29"/>
        <v>1.0399999999999999E-3</v>
      </c>
      <c r="S211" s="162">
        <v>0</v>
      </c>
      <c r="T211" s="163">
        <f t="shared" si="30"/>
        <v>0</v>
      </c>
      <c r="AP211" s="20" t="s">
        <v>135</v>
      </c>
      <c r="AR211" s="20" t="s">
        <v>336</v>
      </c>
      <c r="AS211" s="20" t="s">
        <v>76</v>
      </c>
      <c r="AW211" s="20" t="s">
        <v>127</v>
      </c>
      <c r="BC211" s="160">
        <f t="shared" si="31"/>
        <v>0</v>
      </c>
      <c r="BD211" s="160">
        <f t="shared" si="32"/>
        <v>0</v>
      </c>
      <c r="BE211" s="160">
        <f t="shared" si="33"/>
        <v>0</v>
      </c>
      <c r="BF211" s="160">
        <f t="shared" si="34"/>
        <v>0</v>
      </c>
      <c r="BG211" s="160">
        <f t="shared" si="35"/>
        <v>0</v>
      </c>
      <c r="BH211" s="20" t="s">
        <v>74</v>
      </c>
      <c r="BI211" s="160">
        <f t="shared" si="36"/>
        <v>0</v>
      </c>
      <c r="BJ211" s="20" t="s">
        <v>135</v>
      </c>
      <c r="BK211" s="20" t="s">
        <v>566</v>
      </c>
    </row>
    <row r="212" spans="2:63" s="1" customFormat="1" ht="25.5" customHeight="1" x14ac:dyDescent="0.3">
      <c r="B212" s="148"/>
      <c r="C212" s="164" t="s">
        <v>567</v>
      </c>
      <c r="D212" s="164" t="s">
        <v>336</v>
      </c>
      <c r="E212" s="165" t="s">
        <v>568</v>
      </c>
      <c r="F212" s="166" t="s">
        <v>569</v>
      </c>
      <c r="G212" s="167" t="s">
        <v>345</v>
      </c>
      <c r="H212" s="168">
        <v>1</v>
      </c>
      <c r="I212" s="169"/>
      <c r="J212" s="169"/>
      <c r="K212" s="166"/>
      <c r="L212" s="34"/>
      <c r="M212" s="170" t="s">
        <v>5</v>
      </c>
      <c r="N212" s="171" t="s">
        <v>37</v>
      </c>
      <c r="O212" s="162">
        <v>0.16500000000000001</v>
      </c>
      <c r="P212" s="162">
        <f t="shared" si="28"/>
        <v>0.16500000000000001</v>
      </c>
      <c r="Q212" s="162">
        <v>1.4400000000000001E-3</v>
      </c>
      <c r="R212" s="162">
        <f t="shared" si="29"/>
        <v>1.4400000000000001E-3</v>
      </c>
      <c r="S212" s="162">
        <v>0</v>
      </c>
      <c r="T212" s="163">
        <f t="shared" si="30"/>
        <v>0</v>
      </c>
      <c r="AP212" s="20" t="s">
        <v>135</v>
      </c>
      <c r="AR212" s="20" t="s">
        <v>336</v>
      </c>
      <c r="AS212" s="20" t="s">
        <v>76</v>
      </c>
      <c r="AW212" s="20" t="s">
        <v>127</v>
      </c>
      <c r="BC212" s="160">
        <f t="shared" si="31"/>
        <v>0</v>
      </c>
      <c r="BD212" s="160">
        <f t="shared" si="32"/>
        <v>0</v>
      </c>
      <c r="BE212" s="160">
        <f t="shared" si="33"/>
        <v>0</v>
      </c>
      <c r="BF212" s="160">
        <f t="shared" si="34"/>
        <v>0</v>
      </c>
      <c r="BG212" s="160">
        <f t="shared" si="35"/>
        <v>0</v>
      </c>
      <c r="BH212" s="20" t="s">
        <v>74</v>
      </c>
      <c r="BI212" s="160">
        <f t="shared" si="36"/>
        <v>0</v>
      </c>
      <c r="BJ212" s="20" t="s">
        <v>135</v>
      </c>
      <c r="BK212" s="20" t="s">
        <v>570</v>
      </c>
    </row>
    <row r="213" spans="2:63" s="1" customFormat="1" ht="25.5" customHeight="1" x14ac:dyDescent="0.3">
      <c r="B213" s="148"/>
      <c r="C213" s="164" t="s">
        <v>571</v>
      </c>
      <c r="D213" s="164" t="s">
        <v>336</v>
      </c>
      <c r="E213" s="165" t="s">
        <v>572</v>
      </c>
      <c r="F213" s="166" t="s">
        <v>573</v>
      </c>
      <c r="G213" s="167" t="s">
        <v>345</v>
      </c>
      <c r="H213" s="168">
        <v>1</v>
      </c>
      <c r="I213" s="169"/>
      <c r="J213" s="169"/>
      <c r="K213" s="166"/>
      <c r="L213" s="34"/>
      <c r="M213" s="170" t="s">
        <v>5</v>
      </c>
      <c r="N213" s="171" t="s">
        <v>37</v>
      </c>
      <c r="O213" s="162">
        <v>0.22700000000000001</v>
      </c>
      <c r="P213" s="162">
        <f t="shared" si="28"/>
        <v>0.22700000000000001</v>
      </c>
      <c r="Q213" s="162">
        <v>2.8700000000000002E-3</v>
      </c>
      <c r="R213" s="162">
        <f t="shared" si="29"/>
        <v>2.8700000000000002E-3</v>
      </c>
      <c r="S213" s="162">
        <v>0</v>
      </c>
      <c r="T213" s="163">
        <f t="shared" si="30"/>
        <v>0</v>
      </c>
      <c r="AP213" s="20" t="s">
        <v>135</v>
      </c>
      <c r="AR213" s="20" t="s">
        <v>336</v>
      </c>
      <c r="AS213" s="20" t="s">
        <v>76</v>
      </c>
      <c r="AW213" s="20" t="s">
        <v>127</v>
      </c>
      <c r="BC213" s="160">
        <f t="shared" si="31"/>
        <v>0</v>
      </c>
      <c r="BD213" s="160">
        <f t="shared" si="32"/>
        <v>0</v>
      </c>
      <c r="BE213" s="160">
        <f t="shared" si="33"/>
        <v>0</v>
      </c>
      <c r="BF213" s="160">
        <f t="shared" si="34"/>
        <v>0</v>
      </c>
      <c r="BG213" s="160">
        <f t="shared" si="35"/>
        <v>0</v>
      </c>
      <c r="BH213" s="20" t="s">
        <v>74</v>
      </c>
      <c r="BI213" s="160">
        <f t="shared" si="36"/>
        <v>0</v>
      </c>
      <c r="BJ213" s="20" t="s">
        <v>135</v>
      </c>
      <c r="BK213" s="20" t="s">
        <v>574</v>
      </c>
    </row>
    <row r="214" spans="2:63" s="1" customFormat="1" ht="25.5" customHeight="1" x14ac:dyDescent="0.3">
      <c r="B214" s="148"/>
      <c r="C214" s="164" t="s">
        <v>575</v>
      </c>
      <c r="D214" s="164" t="s">
        <v>336</v>
      </c>
      <c r="E214" s="165" t="s">
        <v>576</v>
      </c>
      <c r="F214" s="166" t="s">
        <v>577</v>
      </c>
      <c r="G214" s="167" t="s">
        <v>345</v>
      </c>
      <c r="H214" s="168">
        <v>3</v>
      </c>
      <c r="I214" s="169"/>
      <c r="J214" s="169"/>
      <c r="K214" s="166"/>
      <c r="L214" s="34"/>
      <c r="M214" s="170" t="s">
        <v>5</v>
      </c>
      <c r="N214" s="171" t="s">
        <v>37</v>
      </c>
      <c r="O214" s="162">
        <v>0.22700000000000001</v>
      </c>
      <c r="P214" s="162">
        <f t="shared" si="28"/>
        <v>0.68100000000000005</v>
      </c>
      <c r="Q214" s="162">
        <v>2.8700000000000002E-3</v>
      </c>
      <c r="R214" s="162">
        <f t="shared" si="29"/>
        <v>8.6099999999999996E-3</v>
      </c>
      <c r="S214" s="162">
        <v>0</v>
      </c>
      <c r="T214" s="163">
        <f t="shared" si="30"/>
        <v>0</v>
      </c>
      <c r="AP214" s="20" t="s">
        <v>135</v>
      </c>
      <c r="AR214" s="20" t="s">
        <v>336</v>
      </c>
      <c r="AS214" s="20" t="s">
        <v>76</v>
      </c>
      <c r="AW214" s="20" t="s">
        <v>127</v>
      </c>
      <c r="BC214" s="160">
        <f t="shared" si="31"/>
        <v>0</v>
      </c>
      <c r="BD214" s="160">
        <f t="shared" si="32"/>
        <v>0</v>
      </c>
      <c r="BE214" s="160">
        <f t="shared" si="33"/>
        <v>0</v>
      </c>
      <c r="BF214" s="160">
        <f t="shared" si="34"/>
        <v>0</v>
      </c>
      <c r="BG214" s="160">
        <f t="shared" si="35"/>
        <v>0</v>
      </c>
      <c r="BH214" s="20" t="s">
        <v>74</v>
      </c>
      <c r="BI214" s="160">
        <f t="shared" si="36"/>
        <v>0</v>
      </c>
      <c r="BJ214" s="20" t="s">
        <v>135</v>
      </c>
      <c r="BK214" s="20" t="s">
        <v>578</v>
      </c>
    </row>
    <row r="215" spans="2:63" s="1" customFormat="1" ht="25.5" customHeight="1" x14ac:dyDescent="0.3">
      <c r="B215" s="148"/>
      <c r="C215" s="164" t="s">
        <v>579</v>
      </c>
      <c r="D215" s="164" t="s">
        <v>336</v>
      </c>
      <c r="E215" s="165" t="s">
        <v>580</v>
      </c>
      <c r="F215" s="166" t="s">
        <v>581</v>
      </c>
      <c r="G215" s="167" t="s">
        <v>345</v>
      </c>
      <c r="H215" s="168">
        <v>10</v>
      </c>
      <c r="I215" s="169"/>
      <c r="J215" s="169"/>
      <c r="K215" s="166"/>
      <c r="L215" s="34"/>
      <c r="M215" s="170" t="s">
        <v>5</v>
      </c>
      <c r="N215" s="171" t="s">
        <v>37</v>
      </c>
      <c r="O215" s="162">
        <v>8.2000000000000003E-2</v>
      </c>
      <c r="P215" s="162">
        <f t="shared" si="28"/>
        <v>0.82000000000000006</v>
      </c>
      <c r="Q215" s="162">
        <v>2.2000000000000001E-4</v>
      </c>
      <c r="R215" s="162">
        <f t="shared" si="29"/>
        <v>2.2000000000000001E-3</v>
      </c>
      <c r="S215" s="162">
        <v>0</v>
      </c>
      <c r="T215" s="163">
        <f t="shared" si="30"/>
        <v>0</v>
      </c>
      <c r="AP215" s="20" t="s">
        <v>135</v>
      </c>
      <c r="AR215" s="20" t="s">
        <v>336</v>
      </c>
      <c r="AS215" s="20" t="s">
        <v>76</v>
      </c>
      <c r="AW215" s="20" t="s">
        <v>127</v>
      </c>
      <c r="BC215" s="160">
        <f t="shared" si="31"/>
        <v>0</v>
      </c>
      <c r="BD215" s="160">
        <f t="shared" si="32"/>
        <v>0</v>
      </c>
      <c r="BE215" s="160">
        <f t="shared" si="33"/>
        <v>0</v>
      </c>
      <c r="BF215" s="160">
        <f t="shared" si="34"/>
        <v>0</v>
      </c>
      <c r="BG215" s="160">
        <f t="shared" si="35"/>
        <v>0</v>
      </c>
      <c r="BH215" s="20" t="s">
        <v>74</v>
      </c>
      <c r="BI215" s="160">
        <f t="shared" si="36"/>
        <v>0</v>
      </c>
      <c r="BJ215" s="20" t="s">
        <v>135</v>
      </c>
      <c r="BK215" s="20" t="s">
        <v>582</v>
      </c>
    </row>
    <row r="216" spans="2:63" s="1" customFormat="1" ht="25.5" customHeight="1" x14ac:dyDescent="0.3">
      <c r="B216" s="148"/>
      <c r="C216" s="164" t="s">
        <v>583</v>
      </c>
      <c r="D216" s="164" t="s">
        <v>336</v>
      </c>
      <c r="E216" s="165" t="s">
        <v>584</v>
      </c>
      <c r="F216" s="166" t="s">
        <v>585</v>
      </c>
      <c r="G216" s="167" t="s">
        <v>345</v>
      </c>
      <c r="H216" s="168">
        <v>1</v>
      </c>
      <c r="I216" s="169"/>
      <c r="J216" s="169"/>
      <c r="K216" s="166"/>
      <c r="L216" s="34"/>
      <c r="M216" s="170" t="s">
        <v>5</v>
      </c>
      <c r="N216" s="171" t="s">
        <v>37</v>
      </c>
      <c r="O216" s="162">
        <v>0.22700000000000001</v>
      </c>
      <c r="P216" s="162">
        <f t="shared" si="28"/>
        <v>0.22700000000000001</v>
      </c>
      <c r="Q216" s="162">
        <v>5.6999999999999998E-4</v>
      </c>
      <c r="R216" s="162">
        <f t="shared" si="29"/>
        <v>5.6999999999999998E-4</v>
      </c>
      <c r="S216" s="162">
        <v>0</v>
      </c>
      <c r="T216" s="163">
        <f t="shared" si="30"/>
        <v>0</v>
      </c>
      <c r="AP216" s="20" t="s">
        <v>135</v>
      </c>
      <c r="AR216" s="20" t="s">
        <v>336</v>
      </c>
      <c r="AS216" s="20" t="s">
        <v>76</v>
      </c>
      <c r="AW216" s="20" t="s">
        <v>127</v>
      </c>
      <c r="BC216" s="160">
        <f t="shared" si="31"/>
        <v>0</v>
      </c>
      <c r="BD216" s="160">
        <f t="shared" si="32"/>
        <v>0</v>
      </c>
      <c r="BE216" s="160">
        <f t="shared" si="33"/>
        <v>0</v>
      </c>
      <c r="BF216" s="160">
        <f t="shared" si="34"/>
        <v>0</v>
      </c>
      <c r="BG216" s="160">
        <f t="shared" si="35"/>
        <v>0</v>
      </c>
      <c r="BH216" s="20" t="s">
        <v>74</v>
      </c>
      <c r="BI216" s="160">
        <f t="shared" si="36"/>
        <v>0</v>
      </c>
      <c r="BJ216" s="20" t="s">
        <v>135</v>
      </c>
      <c r="BK216" s="20" t="s">
        <v>586</v>
      </c>
    </row>
    <row r="217" spans="2:63" s="1" customFormat="1" ht="25.5" customHeight="1" x14ac:dyDescent="0.3">
      <c r="B217" s="148"/>
      <c r="C217" s="164" t="s">
        <v>587</v>
      </c>
      <c r="D217" s="164" t="s">
        <v>336</v>
      </c>
      <c r="E217" s="165" t="s">
        <v>588</v>
      </c>
      <c r="F217" s="166" t="s">
        <v>589</v>
      </c>
      <c r="G217" s="167" t="s">
        <v>345</v>
      </c>
      <c r="H217" s="168">
        <v>1</v>
      </c>
      <c r="I217" s="169"/>
      <c r="J217" s="169"/>
      <c r="K217" s="166"/>
      <c r="L217" s="34"/>
      <c r="M217" s="170" t="s">
        <v>5</v>
      </c>
      <c r="N217" s="171" t="s">
        <v>37</v>
      </c>
      <c r="O217" s="162">
        <v>0.26800000000000002</v>
      </c>
      <c r="P217" s="162">
        <f t="shared" si="28"/>
        <v>0.26800000000000002</v>
      </c>
      <c r="Q217" s="162">
        <v>1.24E-3</v>
      </c>
      <c r="R217" s="162">
        <f t="shared" si="29"/>
        <v>1.24E-3</v>
      </c>
      <c r="S217" s="162">
        <v>0</v>
      </c>
      <c r="T217" s="163">
        <f t="shared" si="30"/>
        <v>0</v>
      </c>
      <c r="AP217" s="20" t="s">
        <v>135</v>
      </c>
      <c r="AR217" s="20" t="s">
        <v>336</v>
      </c>
      <c r="AS217" s="20" t="s">
        <v>76</v>
      </c>
      <c r="AW217" s="20" t="s">
        <v>127</v>
      </c>
      <c r="BC217" s="160">
        <f t="shared" si="31"/>
        <v>0</v>
      </c>
      <c r="BD217" s="160">
        <f t="shared" si="32"/>
        <v>0</v>
      </c>
      <c r="BE217" s="160">
        <f t="shared" si="33"/>
        <v>0</v>
      </c>
      <c r="BF217" s="160">
        <f t="shared" si="34"/>
        <v>0</v>
      </c>
      <c r="BG217" s="160">
        <f t="shared" si="35"/>
        <v>0</v>
      </c>
      <c r="BH217" s="20" t="s">
        <v>74</v>
      </c>
      <c r="BI217" s="160">
        <f t="shared" si="36"/>
        <v>0</v>
      </c>
      <c r="BJ217" s="20" t="s">
        <v>135</v>
      </c>
      <c r="BK217" s="20" t="s">
        <v>590</v>
      </c>
    </row>
    <row r="218" spans="2:63" s="1" customFormat="1" ht="25.5" customHeight="1" x14ac:dyDescent="0.3">
      <c r="B218" s="148"/>
      <c r="C218" s="164" t="s">
        <v>591</v>
      </c>
      <c r="D218" s="164" t="s">
        <v>336</v>
      </c>
      <c r="E218" s="165" t="s">
        <v>592</v>
      </c>
      <c r="F218" s="166" t="s">
        <v>593</v>
      </c>
      <c r="G218" s="167" t="s">
        <v>345</v>
      </c>
      <c r="H218" s="168">
        <v>2</v>
      </c>
      <c r="I218" s="169"/>
      <c r="J218" s="169"/>
      <c r="K218" s="166"/>
      <c r="L218" s="34"/>
      <c r="M218" s="170" t="s">
        <v>5</v>
      </c>
      <c r="N218" s="171" t="s">
        <v>37</v>
      </c>
      <c r="O218" s="162">
        <v>0.35</v>
      </c>
      <c r="P218" s="162">
        <f t="shared" si="28"/>
        <v>0.7</v>
      </c>
      <c r="Q218" s="162">
        <v>1.14E-3</v>
      </c>
      <c r="R218" s="162">
        <f t="shared" si="29"/>
        <v>2.2799999999999999E-3</v>
      </c>
      <c r="S218" s="162">
        <v>0</v>
      </c>
      <c r="T218" s="163">
        <f t="shared" si="30"/>
        <v>0</v>
      </c>
      <c r="AP218" s="20" t="s">
        <v>135</v>
      </c>
      <c r="AR218" s="20" t="s">
        <v>336</v>
      </c>
      <c r="AS218" s="20" t="s">
        <v>76</v>
      </c>
      <c r="AW218" s="20" t="s">
        <v>127</v>
      </c>
      <c r="BC218" s="160">
        <f t="shared" si="31"/>
        <v>0</v>
      </c>
      <c r="BD218" s="160">
        <f t="shared" si="32"/>
        <v>0</v>
      </c>
      <c r="BE218" s="160">
        <f t="shared" si="33"/>
        <v>0</v>
      </c>
      <c r="BF218" s="160">
        <f t="shared" si="34"/>
        <v>0</v>
      </c>
      <c r="BG218" s="160">
        <f t="shared" si="35"/>
        <v>0</v>
      </c>
      <c r="BH218" s="20" t="s">
        <v>74</v>
      </c>
      <c r="BI218" s="160">
        <f t="shared" si="36"/>
        <v>0</v>
      </c>
      <c r="BJ218" s="20" t="s">
        <v>135</v>
      </c>
      <c r="BK218" s="20" t="s">
        <v>594</v>
      </c>
    </row>
    <row r="219" spans="2:63" s="1" customFormat="1" ht="25.5" customHeight="1" x14ac:dyDescent="0.3">
      <c r="B219" s="148"/>
      <c r="C219" s="164" t="s">
        <v>595</v>
      </c>
      <c r="D219" s="164" t="s">
        <v>336</v>
      </c>
      <c r="E219" s="165" t="s">
        <v>596</v>
      </c>
      <c r="F219" s="166" t="s">
        <v>597</v>
      </c>
      <c r="G219" s="167" t="s">
        <v>345</v>
      </c>
      <c r="H219" s="168">
        <v>14</v>
      </c>
      <c r="I219" s="169"/>
      <c r="J219" s="169"/>
      <c r="K219" s="166"/>
      <c r="L219" s="34"/>
      <c r="M219" s="170" t="s">
        <v>5</v>
      </c>
      <c r="N219" s="171" t="s">
        <v>37</v>
      </c>
      <c r="O219" s="162">
        <v>0.22</v>
      </c>
      <c r="P219" s="162">
        <f t="shared" si="28"/>
        <v>3.08</v>
      </c>
      <c r="Q219" s="162">
        <v>5.0000000000000001E-4</v>
      </c>
      <c r="R219" s="162">
        <f t="shared" si="29"/>
        <v>7.0000000000000001E-3</v>
      </c>
      <c r="S219" s="162">
        <v>0</v>
      </c>
      <c r="T219" s="163">
        <f t="shared" si="30"/>
        <v>0</v>
      </c>
      <c r="AP219" s="20" t="s">
        <v>135</v>
      </c>
      <c r="AR219" s="20" t="s">
        <v>336</v>
      </c>
      <c r="AS219" s="20" t="s">
        <v>76</v>
      </c>
      <c r="AW219" s="20" t="s">
        <v>127</v>
      </c>
      <c r="BC219" s="160">
        <f t="shared" si="31"/>
        <v>0</v>
      </c>
      <c r="BD219" s="160">
        <f t="shared" si="32"/>
        <v>0</v>
      </c>
      <c r="BE219" s="160">
        <f t="shared" si="33"/>
        <v>0</v>
      </c>
      <c r="BF219" s="160">
        <f t="shared" si="34"/>
        <v>0</v>
      </c>
      <c r="BG219" s="160">
        <f t="shared" si="35"/>
        <v>0</v>
      </c>
      <c r="BH219" s="20" t="s">
        <v>74</v>
      </c>
      <c r="BI219" s="160">
        <f t="shared" si="36"/>
        <v>0</v>
      </c>
      <c r="BJ219" s="20" t="s">
        <v>135</v>
      </c>
      <c r="BK219" s="20" t="s">
        <v>598</v>
      </c>
    </row>
    <row r="220" spans="2:63" s="1" customFormat="1" ht="25.5" customHeight="1" x14ac:dyDescent="0.3">
      <c r="B220" s="148"/>
      <c r="C220" s="164" t="s">
        <v>599</v>
      </c>
      <c r="D220" s="164" t="s">
        <v>336</v>
      </c>
      <c r="E220" s="165" t="s">
        <v>600</v>
      </c>
      <c r="F220" s="166" t="s">
        <v>601</v>
      </c>
      <c r="G220" s="167" t="s">
        <v>345</v>
      </c>
      <c r="H220" s="168">
        <v>4</v>
      </c>
      <c r="I220" s="169"/>
      <c r="J220" s="169"/>
      <c r="K220" s="166"/>
      <c r="L220" s="34"/>
      <c r="M220" s="170" t="s">
        <v>5</v>
      </c>
      <c r="N220" s="171" t="s">
        <v>37</v>
      </c>
      <c r="O220" s="162">
        <v>0.26</v>
      </c>
      <c r="P220" s="162">
        <f t="shared" si="28"/>
        <v>1.04</v>
      </c>
      <c r="Q220" s="162">
        <v>6.9999999999999999E-4</v>
      </c>
      <c r="R220" s="162">
        <f t="shared" si="29"/>
        <v>2.8E-3</v>
      </c>
      <c r="S220" s="162">
        <v>0</v>
      </c>
      <c r="T220" s="163">
        <f t="shared" si="30"/>
        <v>0</v>
      </c>
      <c r="AP220" s="20" t="s">
        <v>135</v>
      </c>
      <c r="AR220" s="20" t="s">
        <v>336</v>
      </c>
      <c r="AS220" s="20" t="s">
        <v>76</v>
      </c>
      <c r="AW220" s="20" t="s">
        <v>127</v>
      </c>
      <c r="BC220" s="160">
        <f t="shared" si="31"/>
        <v>0</v>
      </c>
      <c r="BD220" s="160">
        <f t="shared" si="32"/>
        <v>0</v>
      </c>
      <c r="BE220" s="160">
        <f t="shared" si="33"/>
        <v>0</v>
      </c>
      <c r="BF220" s="160">
        <f t="shared" si="34"/>
        <v>0</v>
      </c>
      <c r="BG220" s="160">
        <f t="shared" si="35"/>
        <v>0</v>
      </c>
      <c r="BH220" s="20" t="s">
        <v>74</v>
      </c>
      <c r="BI220" s="160">
        <f t="shared" si="36"/>
        <v>0</v>
      </c>
      <c r="BJ220" s="20" t="s">
        <v>135</v>
      </c>
      <c r="BK220" s="20" t="s">
        <v>602</v>
      </c>
    </row>
    <row r="221" spans="2:63" s="1" customFormat="1" ht="25.5" customHeight="1" x14ac:dyDescent="0.3">
      <c r="B221" s="148"/>
      <c r="C221" s="164" t="s">
        <v>603</v>
      </c>
      <c r="D221" s="164" t="s">
        <v>336</v>
      </c>
      <c r="E221" s="165" t="s">
        <v>604</v>
      </c>
      <c r="F221" s="166" t="s">
        <v>605</v>
      </c>
      <c r="G221" s="167" t="s">
        <v>345</v>
      </c>
      <c r="H221" s="168">
        <v>10</v>
      </c>
      <c r="I221" s="169"/>
      <c r="J221" s="169"/>
      <c r="K221" s="166"/>
      <c r="L221" s="34"/>
      <c r="M221" s="170" t="s">
        <v>5</v>
      </c>
      <c r="N221" s="171" t="s">
        <v>37</v>
      </c>
      <c r="O221" s="162">
        <v>0.34</v>
      </c>
      <c r="P221" s="162">
        <f t="shared" si="28"/>
        <v>3.4000000000000004</v>
      </c>
      <c r="Q221" s="162">
        <v>1.07E-3</v>
      </c>
      <c r="R221" s="162">
        <f t="shared" si="29"/>
        <v>1.0699999999999999E-2</v>
      </c>
      <c r="S221" s="162">
        <v>0</v>
      </c>
      <c r="T221" s="163">
        <f t="shared" si="30"/>
        <v>0</v>
      </c>
      <c r="AP221" s="20" t="s">
        <v>135</v>
      </c>
      <c r="AR221" s="20" t="s">
        <v>336</v>
      </c>
      <c r="AS221" s="20" t="s">
        <v>76</v>
      </c>
      <c r="AW221" s="20" t="s">
        <v>127</v>
      </c>
      <c r="BC221" s="160">
        <f t="shared" si="31"/>
        <v>0</v>
      </c>
      <c r="BD221" s="160">
        <f t="shared" si="32"/>
        <v>0</v>
      </c>
      <c r="BE221" s="160">
        <f t="shared" si="33"/>
        <v>0</v>
      </c>
      <c r="BF221" s="160">
        <f t="shared" si="34"/>
        <v>0</v>
      </c>
      <c r="BG221" s="160">
        <f t="shared" si="35"/>
        <v>0</v>
      </c>
      <c r="BH221" s="20" t="s">
        <v>74</v>
      </c>
      <c r="BI221" s="160">
        <f t="shared" si="36"/>
        <v>0</v>
      </c>
      <c r="BJ221" s="20" t="s">
        <v>135</v>
      </c>
      <c r="BK221" s="20" t="s">
        <v>606</v>
      </c>
    </row>
    <row r="222" spans="2:63" s="1" customFormat="1" ht="25.5" customHeight="1" x14ac:dyDescent="0.3">
      <c r="B222" s="148"/>
      <c r="C222" s="164" t="s">
        <v>607</v>
      </c>
      <c r="D222" s="164" t="s">
        <v>336</v>
      </c>
      <c r="E222" s="165" t="s">
        <v>608</v>
      </c>
      <c r="F222" s="166" t="s">
        <v>609</v>
      </c>
      <c r="G222" s="167" t="s">
        <v>345</v>
      </c>
      <c r="H222" s="168">
        <v>6</v>
      </c>
      <c r="I222" s="169"/>
      <c r="J222" s="169"/>
      <c r="K222" s="166"/>
      <c r="L222" s="34"/>
      <c r="M222" s="170" t="s">
        <v>5</v>
      </c>
      <c r="N222" s="171" t="s">
        <v>37</v>
      </c>
      <c r="O222" s="162">
        <v>0.41</v>
      </c>
      <c r="P222" s="162">
        <f t="shared" si="28"/>
        <v>2.46</v>
      </c>
      <c r="Q222" s="162">
        <v>1.6800000000000001E-3</v>
      </c>
      <c r="R222" s="162">
        <f t="shared" si="29"/>
        <v>1.008E-2</v>
      </c>
      <c r="S222" s="162">
        <v>0</v>
      </c>
      <c r="T222" s="163">
        <f t="shared" si="30"/>
        <v>0</v>
      </c>
      <c r="AP222" s="20" t="s">
        <v>135</v>
      </c>
      <c r="AR222" s="20" t="s">
        <v>336</v>
      </c>
      <c r="AS222" s="20" t="s">
        <v>76</v>
      </c>
      <c r="AW222" s="20" t="s">
        <v>127</v>
      </c>
      <c r="BC222" s="160">
        <f t="shared" si="31"/>
        <v>0</v>
      </c>
      <c r="BD222" s="160">
        <f t="shared" si="32"/>
        <v>0</v>
      </c>
      <c r="BE222" s="160">
        <f t="shared" si="33"/>
        <v>0</v>
      </c>
      <c r="BF222" s="160">
        <f t="shared" si="34"/>
        <v>0</v>
      </c>
      <c r="BG222" s="160">
        <f t="shared" si="35"/>
        <v>0</v>
      </c>
      <c r="BH222" s="20" t="s">
        <v>74</v>
      </c>
      <c r="BI222" s="160">
        <f t="shared" si="36"/>
        <v>0</v>
      </c>
      <c r="BJ222" s="20" t="s">
        <v>135</v>
      </c>
      <c r="BK222" s="20" t="s">
        <v>610</v>
      </c>
    </row>
    <row r="223" spans="2:63" s="1" customFormat="1" ht="39.75" customHeight="1" x14ac:dyDescent="0.3">
      <c r="B223" s="148"/>
      <c r="C223" s="149" t="s">
        <v>611</v>
      </c>
      <c r="D223" s="149" t="s">
        <v>130</v>
      </c>
      <c r="E223" s="150" t="s">
        <v>612</v>
      </c>
      <c r="F223" s="151" t="s">
        <v>613</v>
      </c>
      <c r="G223" s="152" t="s">
        <v>133</v>
      </c>
      <c r="H223" s="153">
        <v>18</v>
      </c>
      <c r="I223" s="154"/>
      <c r="J223" s="154"/>
      <c r="K223" s="151"/>
      <c r="L223" s="155"/>
      <c r="M223" s="156" t="s">
        <v>5</v>
      </c>
      <c r="N223" s="161" t="s">
        <v>37</v>
      </c>
      <c r="O223" s="162">
        <v>0</v>
      </c>
      <c r="P223" s="162">
        <f t="shared" si="28"/>
        <v>0</v>
      </c>
      <c r="Q223" s="162">
        <v>0</v>
      </c>
      <c r="R223" s="162">
        <f t="shared" si="29"/>
        <v>0</v>
      </c>
      <c r="S223" s="162">
        <v>0</v>
      </c>
      <c r="T223" s="163">
        <f t="shared" si="30"/>
        <v>0</v>
      </c>
      <c r="AP223" s="20" t="s">
        <v>134</v>
      </c>
      <c r="AR223" s="20" t="s">
        <v>130</v>
      </c>
      <c r="AS223" s="20" t="s">
        <v>76</v>
      </c>
      <c r="AW223" s="20" t="s">
        <v>127</v>
      </c>
      <c r="BC223" s="160">
        <f t="shared" si="31"/>
        <v>0</v>
      </c>
      <c r="BD223" s="160">
        <f t="shared" si="32"/>
        <v>0</v>
      </c>
      <c r="BE223" s="160">
        <f t="shared" si="33"/>
        <v>0</v>
      </c>
      <c r="BF223" s="160">
        <f t="shared" si="34"/>
        <v>0</v>
      </c>
      <c r="BG223" s="160">
        <f t="shared" si="35"/>
        <v>0</v>
      </c>
      <c r="BH223" s="20" t="s">
        <v>74</v>
      </c>
      <c r="BI223" s="160">
        <f t="shared" si="36"/>
        <v>0</v>
      </c>
      <c r="BJ223" s="20" t="s">
        <v>135</v>
      </c>
      <c r="BK223" s="20" t="s">
        <v>614</v>
      </c>
    </row>
    <row r="224" spans="2:63" s="1" customFormat="1" x14ac:dyDescent="0.3">
      <c r="B224" s="148"/>
      <c r="C224" s="149" t="s">
        <v>615</v>
      </c>
      <c r="D224" s="149" t="s">
        <v>130</v>
      </c>
      <c r="E224" s="150" t="s">
        <v>616</v>
      </c>
      <c r="F224" s="151" t="s">
        <v>1209</v>
      </c>
      <c r="G224" s="152" t="s">
        <v>133</v>
      </c>
      <c r="H224" s="153">
        <v>1</v>
      </c>
      <c r="I224" s="154"/>
      <c r="J224" s="154"/>
      <c r="K224" s="151"/>
      <c r="L224" s="155"/>
      <c r="M224" s="156" t="s">
        <v>5</v>
      </c>
      <c r="N224" s="161" t="s">
        <v>37</v>
      </c>
      <c r="O224" s="162">
        <v>0</v>
      </c>
      <c r="P224" s="162">
        <f t="shared" si="28"/>
        <v>0</v>
      </c>
      <c r="Q224" s="162">
        <v>0</v>
      </c>
      <c r="R224" s="162">
        <f t="shared" si="29"/>
        <v>0</v>
      </c>
      <c r="S224" s="162">
        <v>0</v>
      </c>
      <c r="T224" s="163">
        <f t="shared" si="30"/>
        <v>0</v>
      </c>
      <c r="AP224" s="20" t="s">
        <v>134</v>
      </c>
      <c r="AR224" s="20" t="s">
        <v>130</v>
      </c>
      <c r="AS224" s="20" t="s">
        <v>76</v>
      </c>
      <c r="AW224" s="20" t="s">
        <v>127</v>
      </c>
      <c r="BC224" s="160">
        <f t="shared" si="31"/>
        <v>0</v>
      </c>
      <c r="BD224" s="160">
        <f t="shared" si="32"/>
        <v>0</v>
      </c>
      <c r="BE224" s="160">
        <f t="shared" si="33"/>
        <v>0</v>
      </c>
      <c r="BF224" s="160">
        <f t="shared" si="34"/>
        <v>0</v>
      </c>
      <c r="BG224" s="160">
        <f t="shared" si="35"/>
        <v>0</v>
      </c>
      <c r="BH224" s="20" t="s">
        <v>74</v>
      </c>
      <c r="BI224" s="160">
        <f t="shared" si="36"/>
        <v>0</v>
      </c>
      <c r="BJ224" s="20" t="s">
        <v>135</v>
      </c>
      <c r="BK224" s="20" t="s">
        <v>617</v>
      </c>
    </row>
    <row r="225" spans="2:63" s="1" customFormat="1" ht="51" customHeight="1" x14ac:dyDescent="0.3">
      <c r="B225" s="148"/>
      <c r="C225" s="149" t="s">
        <v>618</v>
      </c>
      <c r="D225" s="149" t="s">
        <v>130</v>
      </c>
      <c r="E225" s="150" t="s">
        <v>619</v>
      </c>
      <c r="F225" s="151" t="s">
        <v>620</v>
      </c>
      <c r="G225" s="152" t="s">
        <v>133</v>
      </c>
      <c r="H225" s="153">
        <v>9</v>
      </c>
      <c r="I225" s="154"/>
      <c r="J225" s="154"/>
      <c r="K225" s="151"/>
      <c r="L225" s="155"/>
      <c r="M225" s="156" t="s">
        <v>5</v>
      </c>
      <c r="N225" s="161" t="s">
        <v>37</v>
      </c>
      <c r="O225" s="162">
        <v>0</v>
      </c>
      <c r="P225" s="162">
        <f t="shared" si="28"/>
        <v>0</v>
      </c>
      <c r="Q225" s="162">
        <v>0</v>
      </c>
      <c r="R225" s="162">
        <f t="shared" si="29"/>
        <v>0</v>
      </c>
      <c r="S225" s="162">
        <v>0</v>
      </c>
      <c r="T225" s="163">
        <f t="shared" si="30"/>
        <v>0</v>
      </c>
      <c r="AP225" s="20" t="s">
        <v>134</v>
      </c>
      <c r="AR225" s="20" t="s">
        <v>130</v>
      </c>
      <c r="AS225" s="20" t="s">
        <v>76</v>
      </c>
      <c r="AW225" s="20" t="s">
        <v>127</v>
      </c>
      <c r="BC225" s="160">
        <f t="shared" si="31"/>
        <v>0</v>
      </c>
      <c r="BD225" s="160">
        <f t="shared" si="32"/>
        <v>0</v>
      </c>
      <c r="BE225" s="160">
        <f t="shared" si="33"/>
        <v>0</v>
      </c>
      <c r="BF225" s="160">
        <f t="shared" si="34"/>
        <v>0</v>
      </c>
      <c r="BG225" s="160">
        <f t="shared" si="35"/>
        <v>0</v>
      </c>
      <c r="BH225" s="20" t="s">
        <v>74</v>
      </c>
      <c r="BI225" s="160">
        <f t="shared" si="36"/>
        <v>0</v>
      </c>
      <c r="BJ225" s="20" t="s">
        <v>135</v>
      </c>
      <c r="BK225" s="20" t="s">
        <v>621</v>
      </c>
    </row>
    <row r="226" spans="2:63" s="1" customFormat="1" ht="39.950000000000003" customHeight="1" x14ac:dyDescent="0.3">
      <c r="B226" s="148"/>
      <c r="C226" s="149" t="s">
        <v>622</v>
      </c>
      <c r="D226" s="149" t="s">
        <v>130</v>
      </c>
      <c r="E226" s="150" t="s">
        <v>623</v>
      </c>
      <c r="F226" s="151" t="s">
        <v>624</v>
      </c>
      <c r="G226" s="152" t="s">
        <v>133</v>
      </c>
      <c r="H226" s="153">
        <v>4</v>
      </c>
      <c r="I226" s="154"/>
      <c r="J226" s="154"/>
      <c r="K226" s="151"/>
      <c r="L226" s="155"/>
      <c r="M226" s="156" t="s">
        <v>5</v>
      </c>
      <c r="N226" s="161" t="s">
        <v>37</v>
      </c>
      <c r="O226" s="162">
        <v>0</v>
      </c>
      <c r="P226" s="162">
        <f t="shared" si="28"/>
        <v>0</v>
      </c>
      <c r="Q226" s="162">
        <v>0</v>
      </c>
      <c r="R226" s="162">
        <f t="shared" si="29"/>
        <v>0</v>
      </c>
      <c r="S226" s="162">
        <v>0</v>
      </c>
      <c r="T226" s="163">
        <f t="shared" si="30"/>
        <v>0</v>
      </c>
      <c r="AP226" s="20" t="s">
        <v>134</v>
      </c>
      <c r="AR226" s="20" t="s">
        <v>130</v>
      </c>
      <c r="AS226" s="20" t="s">
        <v>76</v>
      </c>
      <c r="AW226" s="20" t="s">
        <v>127</v>
      </c>
      <c r="BC226" s="160">
        <f t="shared" si="31"/>
        <v>0</v>
      </c>
      <c r="BD226" s="160">
        <f t="shared" si="32"/>
        <v>0</v>
      </c>
      <c r="BE226" s="160">
        <f t="shared" si="33"/>
        <v>0</v>
      </c>
      <c r="BF226" s="160">
        <f t="shared" si="34"/>
        <v>0</v>
      </c>
      <c r="BG226" s="160">
        <f t="shared" si="35"/>
        <v>0</v>
      </c>
      <c r="BH226" s="20" t="s">
        <v>74</v>
      </c>
      <c r="BI226" s="160">
        <f t="shared" si="36"/>
        <v>0</v>
      </c>
      <c r="BJ226" s="20" t="s">
        <v>135</v>
      </c>
      <c r="BK226" s="20" t="s">
        <v>625</v>
      </c>
    </row>
    <row r="227" spans="2:63" s="1" customFormat="1" ht="39.950000000000003" customHeight="1" x14ac:dyDescent="0.3">
      <c r="B227" s="148"/>
      <c r="C227" s="149" t="s">
        <v>626</v>
      </c>
      <c r="D227" s="149" t="s">
        <v>130</v>
      </c>
      <c r="E227" s="150" t="s">
        <v>627</v>
      </c>
      <c r="F227" s="151" t="s">
        <v>628</v>
      </c>
      <c r="G227" s="152" t="s">
        <v>133</v>
      </c>
      <c r="H227" s="153">
        <v>1</v>
      </c>
      <c r="I227" s="154"/>
      <c r="J227" s="154"/>
      <c r="K227" s="151"/>
      <c r="L227" s="155"/>
      <c r="M227" s="156" t="s">
        <v>5</v>
      </c>
      <c r="N227" s="161" t="s">
        <v>37</v>
      </c>
      <c r="O227" s="162">
        <v>0</v>
      </c>
      <c r="P227" s="162">
        <f t="shared" si="28"/>
        <v>0</v>
      </c>
      <c r="Q227" s="162">
        <v>0</v>
      </c>
      <c r="R227" s="162">
        <f t="shared" si="29"/>
        <v>0</v>
      </c>
      <c r="S227" s="162">
        <v>0</v>
      </c>
      <c r="T227" s="163">
        <f t="shared" si="30"/>
        <v>0</v>
      </c>
      <c r="AP227" s="20" t="s">
        <v>134</v>
      </c>
      <c r="AR227" s="20" t="s">
        <v>130</v>
      </c>
      <c r="AS227" s="20" t="s">
        <v>76</v>
      </c>
      <c r="AW227" s="20" t="s">
        <v>127</v>
      </c>
      <c r="BC227" s="160">
        <f t="shared" si="31"/>
        <v>0</v>
      </c>
      <c r="BD227" s="160">
        <f t="shared" si="32"/>
        <v>0</v>
      </c>
      <c r="BE227" s="160">
        <f t="shared" si="33"/>
        <v>0</v>
      </c>
      <c r="BF227" s="160">
        <f t="shared" si="34"/>
        <v>0</v>
      </c>
      <c r="BG227" s="160">
        <f t="shared" si="35"/>
        <v>0</v>
      </c>
      <c r="BH227" s="20" t="s">
        <v>74</v>
      </c>
      <c r="BI227" s="160">
        <f t="shared" si="36"/>
        <v>0</v>
      </c>
      <c r="BJ227" s="20" t="s">
        <v>135</v>
      </c>
      <c r="BK227" s="20" t="s">
        <v>629</v>
      </c>
    </row>
    <row r="228" spans="2:63" s="1" customFormat="1" ht="39.950000000000003" customHeight="1" x14ac:dyDescent="0.3">
      <c r="B228" s="148"/>
      <c r="C228" s="149" t="s">
        <v>630</v>
      </c>
      <c r="D228" s="149" t="s">
        <v>130</v>
      </c>
      <c r="E228" s="150" t="s">
        <v>631</v>
      </c>
      <c r="F228" s="151" t="s">
        <v>632</v>
      </c>
      <c r="G228" s="152" t="s">
        <v>133</v>
      </c>
      <c r="H228" s="153">
        <v>1</v>
      </c>
      <c r="I228" s="154"/>
      <c r="J228" s="154"/>
      <c r="K228" s="151"/>
      <c r="L228" s="155"/>
      <c r="M228" s="156" t="s">
        <v>5</v>
      </c>
      <c r="N228" s="161" t="s">
        <v>37</v>
      </c>
      <c r="O228" s="162">
        <v>0</v>
      </c>
      <c r="P228" s="162">
        <f t="shared" si="28"/>
        <v>0</v>
      </c>
      <c r="Q228" s="162">
        <v>0</v>
      </c>
      <c r="R228" s="162">
        <f t="shared" si="29"/>
        <v>0</v>
      </c>
      <c r="S228" s="162">
        <v>0</v>
      </c>
      <c r="T228" s="163">
        <f t="shared" si="30"/>
        <v>0</v>
      </c>
      <c r="AP228" s="20" t="s">
        <v>134</v>
      </c>
      <c r="AR228" s="20" t="s">
        <v>130</v>
      </c>
      <c r="AS228" s="20" t="s">
        <v>76</v>
      </c>
      <c r="AW228" s="20" t="s">
        <v>127</v>
      </c>
      <c r="BC228" s="160">
        <f t="shared" si="31"/>
        <v>0</v>
      </c>
      <c r="BD228" s="160">
        <f t="shared" si="32"/>
        <v>0</v>
      </c>
      <c r="BE228" s="160">
        <f t="shared" si="33"/>
        <v>0</v>
      </c>
      <c r="BF228" s="160">
        <f t="shared" si="34"/>
        <v>0</v>
      </c>
      <c r="BG228" s="160">
        <f t="shared" si="35"/>
        <v>0</v>
      </c>
      <c r="BH228" s="20" t="s">
        <v>74</v>
      </c>
      <c r="BI228" s="160">
        <f t="shared" si="36"/>
        <v>0</v>
      </c>
      <c r="BJ228" s="20" t="s">
        <v>135</v>
      </c>
      <c r="BK228" s="20" t="s">
        <v>633</v>
      </c>
    </row>
    <row r="229" spans="2:63" s="1" customFormat="1" ht="39.950000000000003" customHeight="1" x14ac:dyDescent="0.3">
      <c r="B229" s="148"/>
      <c r="C229" s="149" t="s">
        <v>634</v>
      </c>
      <c r="D229" s="149" t="s">
        <v>130</v>
      </c>
      <c r="E229" s="150" t="s">
        <v>635</v>
      </c>
      <c r="F229" s="151" t="s">
        <v>632</v>
      </c>
      <c r="G229" s="152" t="s">
        <v>133</v>
      </c>
      <c r="H229" s="153">
        <v>7</v>
      </c>
      <c r="I229" s="154"/>
      <c r="J229" s="154"/>
      <c r="K229" s="151"/>
      <c r="L229" s="155"/>
      <c r="M229" s="156" t="s">
        <v>5</v>
      </c>
      <c r="N229" s="161" t="s">
        <v>37</v>
      </c>
      <c r="O229" s="162">
        <v>0</v>
      </c>
      <c r="P229" s="162">
        <f t="shared" si="28"/>
        <v>0</v>
      </c>
      <c r="Q229" s="162">
        <v>0</v>
      </c>
      <c r="R229" s="162">
        <f t="shared" si="29"/>
        <v>0</v>
      </c>
      <c r="S229" s="162">
        <v>0</v>
      </c>
      <c r="T229" s="163">
        <f t="shared" si="30"/>
        <v>0</v>
      </c>
      <c r="AP229" s="20" t="s">
        <v>134</v>
      </c>
      <c r="AR229" s="20" t="s">
        <v>130</v>
      </c>
      <c r="AS229" s="20" t="s">
        <v>76</v>
      </c>
      <c r="AW229" s="20" t="s">
        <v>127</v>
      </c>
      <c r="BC229" s="160">
        <f t="shared" si="31"/>
        <v>0</v>
      </c>
      <c r="BD229" s="160">
        <f t="shared" si="32"/>
        <v>0</v>
      </c>
      <c r="BE229" s="160">
        <f t="shared" si="33"/>
        <v>0</v>
      </c>
      <c r="BF229" s="160">
        <f t="shared" si="34"/>
        <v>0</v>
      </c>
      <c r="BG229" s="160">
        <f t="shared" si="35"/>
        <v>0</v>
      </c>
      <c r="BH229" s="20" t="s">
        <v>74</v>
      </c>
      <c r="BI229" s="160">
        <f t="shared" si="36"/>
        <v>0</v>
      </c>
      <c r="BJ229" s="20" t="s">
        <v>135</v>
      </c>
      <c r="BK229" s="20" t="s">
        <v>636</v>
      </c>
    </row>
    <row r="230" spans="2:63" s="1" customFormat="1" ht="39.950000000000003" customHeight="1" x14ac:dyDescent="0.3">
      <c r="B230" s="148"/>
      <c r="C230" s="149" t="s">
        <v>637</v>
      </c>
      <c r="D230" s="149" t="s">
        <v>130</v>
      </c>
      <c r="E230" s="150" t="s">
        <v>638</v>
      </c>
      <c r="F230" s="151" t="s">
        <v>639</v>
      </c>
      <c r="G230" s="152" t="s">
        <v>133</v>
      </c>
      <c r="H230" s="153">
        <v>1</v>
      </c>
      <c r="I230" s="154"/>
      <c r="J230" s="154"/>
      <c r="K230" s="151"/>
      <c r="L230" s="155"/>
      <c r="M230" s="156" t="s">
        <v>5</v>
      </c>
      <c r="N230" s="161" t="s">
        <v>37</v>
      </c>
      <c r="O230" s="162">
        <v>0</v>
      </c>
      <c r="P230" s="162">
        <f t="shared" si="28"/>
        <v>0</v>
      </c>
      <c r="Q230" s="162">
        <v>0</v>
      </c>
      <c r="R230" s="162">
        <f t="shared" si="29"/>
        <v>0</v>
      </c>
      <c r="S230" s="162">
        <v>0</v>
      </c>
      <c r="T230" s="163">
        <f t="shared" si="30"/>
        <v>0</v>
      </c>
      <c r="AP230" s="20" t="s">
        <v>134</v>
      </c>
      <c r="AR230" s="20" t="s">
        <v>130</v>
      </c>
      <c r="AS230" s="20" t="s">
        <v>76</v>
      </c>
      <c r="AW230" s="20" t="s">
        <v>127</v>
      </c>
      <c r="BC230" s="160">
        <f t="shared" si="31"/>
        <v>0</v>
      </c>
      <c r="BD230" s="160">
        <f t="shared" si="32"/>
        <v>0</v>
      </c>
      <c r="BE230" s="160">
        <f t="shared" si="33"/>
        <v>0</v>
      </c>
      <c r="BF230" s="160">
        <f t="shared" si="34"/>
        <v>0</v>
      </c>
      <c r="BG230" s="160">
        <f t="shared" si="35"/>
        <v>0</v>
      </c>
      <c r="BH230" s="20" t="s">
        <v>74</v>
      </c>
      <c r="BI230" s="160">
        <f t="shared" si="36"/>
        <v>0</v>
      </c>
      <c r="BJ230" s="20" t="s">
        <v>135</v>
      </c>
      <c r="BK230" s="20" t="s">
        <v>640</v>
      </c>
    </row>
    <row r="231" spans="2:63" s="1" customFormat="1" ht="39.950000000000003" customHeight="1" x14ac:dyDescent="0.3">
      <c r="B231" s="148"/>
      <c r="C231" s="149" t="s">
        <v>641</v>
      </c>
      <c r="D231" s="149" t="s">
        <v>130</v>
      </c>
      <c r="E231" s="150" t="s">
        <v>642</v>
      </c>
      <c r="F231" s="151" t="s">
        <v>643</v>
      </c>
      <c r="G231" s="152" t="s">
        <v>133</v>
      </c>
      <c r="H231" s="153">
        <v>2</v>
      </c>
      <c r="I231" s="154"/>
      <c r="J231" s="154"/>
      <c r="K231" s="151"/>
      <c r="L231" s="155"/>
      <c r="M231" s="156" t="s">
        <v>5</v>
      </c>
      <c r="N231" s="161" t="s">
        <v>37</v>
      </c>
      <c r="O231" s="162">
        <v>0</v>
      </c>
      <c r="P231" s="162">
        <f t="shared" si="28"/>
        <v>0</v>
      </c>
      <c r="Q231" s="162">
        <v>0</v>
      </c>
      <c r="R231" s="162">
        <f t="shared" si="29"/>
        <v>0</v>
      </c>
      <c r="S231" s="162">
        <v>0</v>
      </c>
      <c r="T231" s="163">
        <f t="shared" si="30"/>
        <v>0</v>
      </c>
      <c r="AP231" s="20" t="s">
        <v>134</v>
      </c>
      <c r="AR231" s="20" t="s">
        <v>130</v>
      </c>
      <c r="AS231" s="20" t="s">
        <v>76</v>
      </c>
      <c r="AW231" s="20" t="s">
        <v>127</v>
      </c>
      <c r="BC231" s="160">
        <f t="shared" si="31"/>
        <v>0</v>
      </c>
      <c r="BD231" s="160">
        <f t="shared" si="32"/>
        <v>0</v>
      </c>
      <c r="BE231" s="160">
        <f t="shared" si="33"/>
        <v>0</v>
      </c>
      <c r="BF231" s="160">
        <f t="shared" si="34"/>
        <v>0</v>
      </c>
      <c r="BG231" s="160">
        <f t="shared" si="35"/>
        <v>0</v>
      </c>
      <c r="BH231" s="20" t="s">
        <v>74</v>
      </c>
      <c r="BI231" s="160">
        <f t="shared" si="36"/>
        <v>0</v>
      </c>
      <c r="BJ231" s="20" t="s">
        <v>135</v>
      </c>
      <c r="BK231" s="20" t="s">
        <v>644</v>
      </c>
    </row>
    <row r="232" spans="2:63" s="1" customFormat="1" ht="39.950000000000003" customHeight="1" x14ac:dyDescent="0.3">
      <c r="B232" s="148"/>
      <c r="C232" s="149" t="s">
        <v>645</v>
      </c>
      <c r="D232" s="149" t="s">
        <v>130</v>
      </c>
      <c r="E232" s="150" t="s">
        <v>646</v>
      </c>
      <c r="F232" s="151" t="s">
        <v>647</v>
      </c>
      <c r="G232" s="152" t="s">
        <v>133</v>
      </c>
      <c r="H232" s="153">
        <v>1</v>
      </c>
      <c r="I232" s="154"/>
      <c r="J232" s="154"/>
      <c r="K232" s="151"/>
      <c r="L232" s="155"/>
      <c r="M232" s="156" t="s">
        <v>5</v>
      </c>
      <c r="N232" s="161" t="s">
        <v>37</v>
      </c>
      <c r="O232" s="162">
        <v>0</v>
      </c>
      <c r="P232" s="162">
        <f t="shared" si="28"/>
        <v>0</v>
      </c>
      <c r="Q232" s="162">
        <v>0</v>
      </c>
      <c r="R232" s="162">
        <f t="shared" si="29"/>
        <v>0</v>
      </c>
      <c r="S232" s="162">
        <v>0</v>
      </c>
      <c r="T232" s="163">
        <f t="shared" si="30"/>
        <v>0</v>
      </c>
      <c r="AP232" s="20" t="s">
        <v>134</v>
      </c>
      <c r="AR232" s="20" t="s">
        <v>130</v>
      </c>
      <c r="AS232" s="20" t="s">
        <v>76</v>
      </c>
      <c r="AW232" s="20" t="s">
        <v>127</v>
      </c>
      <c r="BC232" s="160">
        <f t="shared" si="31"/>
        <v>0</v>
      </c>
      <c r="BD232" s="160">
        <f t="shared" si="32"/>
        <v>0</v>
      </c>
      <c r="BE232" s="160">
        <f t="shared" si="33"/>
        <v>0</v>
      </c>
      <c r="BF232" s="160">
        <f t="shared" si="34"/>
        <v>0</v>
      </c>
      <c r="BG232" s="160">
        <f t="shared" si="35"/>
        <v>0</v>
      </c>
      <c r="BH232" s="20" t="s">
        <v>74</v>
      </c>
      <c r="BI232" s="160">
        <f t="shared" si="36"/>
        <v>0</v>
      </c>
      <c r="BJ232" s="20" t="s">
        <v>135</v>
      </c>
      <c r="BK232" s="20" t="s">
        <v>648</v>
      </c>
    </row>
    <row r="233" spans="2:63" s="1" customFormat="1" ht="39.950000000000003" customHeight="1" x14ac:dyDescent="0.3">
      <c r="B233" s="148"/>
      <c r="C233" s="149" t="s">
        <v>649</v>
      </c>
      <c r="D233" s="149" t="s">
        <v>130</v>
      </c>
      <c r="E233" s="150" t="s">
        <v>650</v>
      </c>
      <c r="F233" s="151" t="s">
        <v>651</v>
      </c>
      <c r="G233" s="152" t="s">
        <v>133</v>
      </c>
      <c r="H233" s="153">
        <v>1</v>
      </c>
      <c r="I233" s="154"/>
      <c r="J233" s="154"/>
      <c r="K233" s="151"/>
      <c r="L233" s="155"/>
      <c r="M233" s="156" t="s">
        <v>5</v>
      </c>
      <c r="N233" s="161" t="s">
        <v>37</v>
      </c>
      <c r="O233" s="162">
        <v>0</v>
      </c>
      <c r="P233" s="162">
        <f t="shared" si="28"/>
        <v>0</v>
      </c>
      <c r="Q233" s="162">
        <v>0</v>
      </c>
      <c r="R233" s="162">
        <f t="shared" si="29"/>
        <v>0</v>
      </c>
      <c r="S233" s="162">
        <v>0</v>
      </c>
      <c r="T233" s="163">
        <f t="shared" si="30"/>
        <v>0</v>
      </c>
      <c r="AP233" s="20" t="s">
        <v>134</v>
      </c>
      <c r="AR233" s="20" t="s">
        <v>130</v>
      </c>
      <c r="AS233" s="20" t="s">
        <v>76</v>
      </c>
      <c r="AW233" s="20" t="s">
        <v>127</v>
      </c>
      <c r="BC233" s="160">
        <f t="shared" si="31"/>
        <v>0</v>
      </c>
      <c r="BD233" s="160">
        <f t="shared" si="32"/>
        <v>0</v>
      </c>
      <c r="BE233" s="160">
        <f t="shared" si="33"/>
        <v>0</v>
      </c>
      <c r="BF233" s="160">
        <f t="shared" si="34"/>
        <v>0</v>
      </c>
      <c r="BG233" s="160">
        <f t="shared" si="35"/>
        <v>0</v>
      </c>
      <c r="BH233" s="20" t="s">
        <v>74</v>
      </c>
      <c r="BI233" s="160">
        <f t="shared" si="36"/>
        <v>0</v>
      </c>
      <c r="BJ233" s="20" t="s">
        <v>135</v>
      </c>
      <c r="BK233" s="20" t="s">
        <v>652</v>
      </c>
    </row>
    <row r="234" spans="2:63" s="1" customFormat="1" ht="39.950000000000003" customHeight="1" x14ac:dyDescent="0.3">
      <c r="B234" s="148"/>
      <c r="C234" s="149" t="s">
        <v>653</v>
      </c>
      <c r="D234" s="149" t="s">
        <v>130</v>
      </c>
      <c r="E234" s="150" t="s">
        <v>654</v>
      </c>
      <c r="F234" s="151" t="s">
        <v>655</v>
      </c>
      <c r="G234" s="152" t="s">
        <v>133</v>
      </c>
      <c r="H234" s="153">
        <v>2</v>
      </c>
      <c r="I234" s="154"/>
      <c r="J234" s="154"/>
      <c r="K234" s="151"/>
      <c r="L234" s="155"/>
      <c r="M234" s="156" t="s">
        <v>5</v>
      </c>
      <c r="N234" s="161" t="s">
        <v>37</v>
      </c>
      <c r="O234" s="162">
        <v>0</v>
      </c>
      <c r="P234" s="162">
        <f t="shared" si="28"/>
        <v>0</v>
      </c>
      <c r="Q234" s="162">
        <v>0</v>
      </c>
      <c r="R234" s="162">
        <f t="shared" si="29"/>
        <v>0</v>
      </c>
      <c r="S234" s="162">
        <v>0</v>
      </c>
      <c r="T234" s="163">
        <f t="shared" si="30"/>
        <v>0</v>
      </c>
      <c r="AP234" s="20" t="s">
        <v>134</v>
      </c>
      <c r="AR234" s="20" t="s">
        <v>130</v>
      </c>
      <c r="AS234" s="20" t="s">
        <v>76</v>
      </c>
      <c r="AW234" s="20" t="s">
        <v>127</v>
      </c>
      <c r="BC234" s="160">
        <f t="shared" si="31"/>
        <v>0</v>
      </c>
      <c r="BD234" s="160">
        <f t="shared" si="32"/>
        <v>0</v>
      </c>
      <c r="BE234" s="160">
        <f t="shared" si="33"/>
        <v>0</v>
      </c>
      <c r="BF234" s="160">
        <f t="shared" si="34"/>
        <v>0</v>
      </c>
      <c r="BG234" s="160">
        <f t="shared" si="35"/>
        <v>0</v>
      </c>
      <c r="BH234" s="20" t="s">
        <v>74</v>
      </c>
      <c r="BI234" s="160">
        <f t="shared" si="36"/>
        <v>0</v>
      </c>
      <c r="BJ234" s="20" t="s">
        <v>135</v>
      </c>
      <c r="BK234" s="20" t="s">
        <v>656</v>
      </c>
    </row>
    <row r="235" spans="2:63" s="1" customFormat="1" ht="16.5" customHeight="1" x14ac:dyDescent="0.3">
      <c r="B235" s="148"/>
      <c r="C235" s="164" t="s">
        <v>657</v>
      </c>
      <c r="D235" s="164" t="s">
        <v>336</v>
      </c>
      <c r="E235" s="165" t="s">
        <v>658</v>
      </c>
      <c r="F235" s="166" t="s">
        <v>659</v>
      </c>
      <c r="G235" s="167" t="s">
        <v>345</v>
      </c>
      <c r="H235" s="168">
        <v>1</v>
      </c>
      <c r="I235" s="169"/>
      <c r="J235" s="169"/>
      <c r="K235" s="166"/>
      <c r="L235" s="34"/>
      <c r="M235" s="170" t="s">
        <v>5</v>
      </c>
      <c r="N235" s="171" t="s">
        <v>37</v>
      </c>
      <c r="O235" s="162">
        <v>0.41</v>
      </c>
      <c r="P235" s="162">
        <f t="shared" si="28"/>
        <v>0.41</v>
      </c>
      <c r="Q235" s="162">
        <v>1.6800000000000001E-3</v>
      </c>
      <c r="R235" s="162">
        <f t="shared" si="29"/>
        <v>1.6800000000000001E-3</v>
      </c>
      <c r="S235" s="162">
        <v>0</v>
      </c>
      <c r="T235" s="163">
        <f t="shared" si="30"/>
        <v>0</v>
      </c>
      <c r="AP235" s="20" t="s">
        <v>135</v>
      </c>
      <c r="AR235" s="20" t="s">
        <v>336</v>
      </c>
      <c r="AS235" s="20" t="s">
        <v>76</v>
      </c>
      <c r="AW235" s="20" t="s">
        <v>127</v>
      </c>
      <c r="BC235" s="160">
        <f t="shared" si="31"/>
        <v>0</v>
      </c>
      <c r="BD235" s="160">
        <f t="shared" si="32"/>
        <v>0</v>
      </c>
      <c r="BE235" s="160">
        <f t="shared" si="33"/>
        <v>0</v>
      </c>
      <c r="BF235" s="160">
        <f t="shared" si="34"/>
        <v>0</v>
      </c>
      <c r="BG235" s="160">
        <f t="shared" si="35"/>
        <v>0</v>
      </c>
      <c r="BH235" s="20" t="s">
        <v>74</v>
      </c>
      <c r="BI235" s="160">
        <f t="shared" si="36"/>
        <v>0</v>
      </c>
      <c r="BJ235" s="20" t="s">
        <v>135</v>
      </c>
      <c r="BK235" s="20" t="s">
        <v>660</v>
      </c>
    </row>
    <row r="236" spans="2:63" s="1" customFormat="1" ht="16.5" customHeight="1" x14ac:dyDescent="0.3">
      <c r="B236" s="148"/>
      <c r="C236" s="164" t="s">
        <v>661</v>
      </c>
      <c r="D236" s="164" t="s">
        <v>336</v>
      </c>
      <c r="E236" s="165" t="s">
        <v>662</v>
      </c>
      <c r="F236" s="166" t="s">
        <v>663</v>
      </c>
      <c r="G236" s="167" t="s">
        <v>345</v>
      </c>
      <c r="H236" s="168">
        <v>7</v>
      </c>
      <c r="I236" s="169"/>
      <c r="J236" s="169"/>
      <c r="K236" s="166"/>
      <c r="L236" s="34"/>
      <c r="M236" s="170" t="s">
        <v>5</v>
      </c>
      <c r="N236" s="171" t="s">
        <v>37</v>
      </c>
      <c r="O236" s="162">
        <v>0.41</v>
      </c>
      <c r="P236" s="162">
        <f t="shared" si="28"/>
        <v>2.8699999999999997</v>
      </c>
      <c r="Q236" s="162">
        <v>1.6800000000000001E-3</v>
      </c>
      <c r="R236" s="162">
        <f t="shared" si="29"/>
        <v>1.176E-2</v>
      </c>
      <c r="S236" s="162">
        <v>0</v>
      </c>
      <c r="T236" s="163">
        <f t="shared" si="30"/>
        <v>0</v>
      </c>
      <c r="AP236" s="20" t="s">
        <v>135</v>
      </c>
      <c r="AR236" s="20" t="s">
        <v>336</v>
      </c>
      <c r="AS236" s="20" t="s">
        <v>76</v>
      </c>
      <c r="AW236" s="20" t="s">
        <v>127</v>
      </c>
      <c r="BC236" s="160">
        <f t="shared" si="31"/>
        <v>0</v>
      </c>
      <c r="BD236" s="160">
        <f t="shared" si="32"/>
        <v>0</v>
      </c>
      <c r="BE236" s="160">
        <f t="shared" si="33"/>
        <v>0</v>
      </c>
      <c r="BF236" s="160">
        <f t="shared" si="34"/>
        <v>0</v>
      </c>
      <c r="BG236" s="160">
        <f t="shared" si="35"/>
        <v>0</v>
      </c>
      <c r="BH236" s="20" t="s">
        <v>74</v>
      </c>
      <c r="BI236" s="160">
        <f t="shared" si="36"/>
        <v>0</v>
      </c>
      <c r="BJ236" s="20" t="s">
        <v>135</v>
      </c>
      <c r="BK236" s="20" t="s">
        <v>664</v>
      </c>
    </row>
    <row r="237" spans="2:63" s="1" customFormat="1" ht="16.5" customHeight="1" x14ac:dyDescent="0.3">
      <c r="B237" s="148"/>
      <c r="C237" s="164" t="s">
        <v>665</v>
      </c>
      <c r="D237" s="164" t="s">
        <v>336</v>
      </c>
      <c r="E237" s="165" t="s">
        <v>666</v>
      </c>
      <c r="F237" s="166" t="s">
        <v>667</v>
      </c>
      <c r="G237" s="167" t="s">
        <v>345</v>
      </c>
      <c r="H237" s="168">
        <v>30</v>
      </c>
      <c r="I237" s="169"/>
      <c r="J237" s="169"/>
      <c r="K237" s="166"/>
      <c r="L237" s="34"/>
      <c r="M237" s="170" t="s">
        <v>5</v>
      </c>
      <c r="N237" s="171" t="s">
        <v>37</v>
      </c>
      <c r="O237" s="162">
        <v>0.41</v>
      </c>
      <c r="P237" s="162">
        <f t="shared" si="28"/>
        <v>12.299999999999999</v>
      </c>
      <c r="Q237" s="162">
        <v>1.6800000000000001E-3</v>
      </c>
      <c r="R237" s="162">
        <f t="shared" si="29"/>
        <v>5.04E-2</v>
      </c>
      <c r="S237" s="162">
        <v>0</v>
      </c>
      <c r="T237" s="163">
        <f t="shared" si="30"/>
        <v>0</v>
      </c>
      <c r="AP237" s="20" t="s">
        <v>135</v>
      </c>
      <c r="AR237" s="20" t="s">
        <v>336</v>
      </c>
      <c r="AS237" s="20" t="s">
        <v>76</v>
      </c>
      <c r="AW237" s="20" t="s">
        <v>127</v>
      </c>
      <c r="BC237" s="160">
        <f t="shared" si="31"/>
        <v>0</v>
      </c>
      <c r="BD237" s="160">
        <f t="shared" si="32"/>
        <v>0</v>
      </c>
      <c r="BE237" s="160">
        <f t="shared" si="33"/>
        <v>0</v>
      </c>
      <c r="BF237" s="160">
        <f t="shared" si="34"/>
        <v>0</v>
      </c>
      <c r="BG237" s="160">
        <f t="shared" si="35"/>
        <v>0</v>
      </c>
      <c r="BH237" s="20" t="s">
        <v>74</v>
      </c>
      <c r="BI237" s="160">
        <f t="shared" si="36"/>
        <v>0</v>
      </c>
      <c r="BJ237" s="20" t="s">
        <v>135</v>
      </c>
      <c r="BK237" s="20" t="s">
        <v>668</v>
      </c>
    </row>
    <row r="238" spans="2:63" s="1" customFormat="1" ht="16.5" customHeight="1" x14ac:dyDescent="0.3">
      <c r="B238" s="148"/>
      <c r="C238" s="164" t="s">
        <v>669</v>
      </c>
      <c r="D238" s="164" t="s">
        <v>336</v>
      </c>
      <c r="E238" s="165" t="s">
        <v>670</v>
      </c>
      <c r="F238" s="166" t="s">
        <v>671</v>
      </c>
      <c r="G238" s="167" t="s">
        <v>345</v>
      </c>
      <c r="H238" s="168">
        <v>19</v>
      </c>
      <c r="I238" s="169"/>
      <c r="J238" s="169"/>
      <c r="K238" s="166"/>
      <c r="L238" s="34"/>
      <c r="M238" s="170" t="s">
        <v>5</v>
      </c>
      <c r="N238" s="171" t="s">
        <v>37</v>
      </c>
      <c r="O238" s="162">
        <v>0.27800000000000002</v>
      </c>
      <c r="P238" s="162">
        <f t="shared" si="28"/>
        <v>5.282</v>
      </c>
      <c r="Q238" s="162">
        <v>2.4000000000000001E-4</v>
      </c>
      <c r="R238" s="162">
        <f t="shared" si="29"/>
        <v>4.5599999999999998E-3</v>
      </c>
      <c r="S238" s="162">
        <v>0</v>
      </c>
      <c r="T238" s="163">
        <f t="shared" si="30"/>
        <v>0</v>
      </c>
      <c r="AP238" s="20" t="s">
        <v>135</v>
      </c>
      <c r="AR238" s="20" t="s">
        <v>336</v>
      </c>
      <c r="AS238" s="20" t="s">
        <v>76</v>
      </c>
      <c r="AW238" s="20" t="s">
        <v>127</v>
      </c>
      <c r="BC238" s="160">
        <f t="shared" si="31"/>
        <v>0</v>
      </c>
      <c r="BD238" s="160">
        <f t="shared" si="32"/>
        <v>0</v>
      </c>
      <c r="BE238" s="160">
        <f t="shared" si="33"/>
        <v>0</v>
      </c>
      <c r="BF238" s="160">
        <f t="shared" si="34"/>
        <v>0</v>
      </c>
      <c r="BG238" s="160">
        <f t="shared" si="35"/>
        <v>0</v>
      </c>
      <c r="BH238" s="20" t="s">
        <v>74</v>
      </c>
      <c r="BI238" s="160">
        <f t="shared" si="36"/>
        <v>0</v>
      </c>
      <c r="BJ238" s="20" t="s">
        <v>135</v>
      </c>
      <c r="BK238" s="20" t="s">
        <v>672</v>
      </c>
    </row>
    <row r="239" spans="2:63" s="1" customFormat="1" ht="40.5" hidden="1" x14ac:dyDescent="0.3">
      <c r="B239" s="34"/>
      <c r="D239" s="172" t="s">
        <v>340</v>
      </c>
      <c r="F239" s="173" t="s">
        <v>673</v>
      </c>
      <c r="L239" s="34"/>
      <c r="M239" s="182"/>
      <c r="N239" s="183"/>
      <c r="O239" s="183"/>
      <c r="P239" s="183"/>
      <c r="Q239" s="183"/>
      <c r="R239" s="183"/>
      <c r="S239" s="183"/>
      <c r="T239" s="184"/>
      <c r="AR239" s="20" t="s">
        <v>340</v>
      </c>
      <c r="AS239" s="20" t="s">
        <v>76</v>
      </c>
    </row>
    <row r="240" spans="2:63" s="1" customFormat="1" ht="6.95" customHeight="1" x14ac:dyDescent="0.3">
      <c r="B240" s="49"/>
      <c r="C240" s="50"/>
      <c r="D240" s="50"/>
      <c r="E240" s="50"/>
      <c r="F240" s="50"/>
      <c r="G240" s="50"/>
      <c r="H240" s="50"/>
      <c r="I240" s="50"/>
      <c r="J240" s="50"/>
      <c r="K240" s="50"/>
      <c r="L240" s="34"/>
    </row>
  </sheetData>
  <autoFilter ref="C80:K239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101"/>
  <sheetViews>
    <sheetView showGridLines="0" topLeftCell="F1" workbookViewId="0">
      <pane ySplit="1" topLeftCell="A2" activePane="bottomLeft" state="frozen"/>
      <selection pane="bottomLeft" activeCell="G8" sqref="G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1" spans="1:68" ht="21.75" customHeight="1" x14ac:dyDescent="0.3">
      <c r="A1" s="92"/>
      <c r="B1" s="13"/>
      <c r="C1" s="13"/>
      <c r="D1" s="14" t="s">
        <v>1</v>
      </c>
      <c r="E1" s="13"/>
      <c r="F1" s="93" t="s">
        <v>97</v>
      </c>
      <c r="G1" s="526" t="s">
        <v>98</v>
      </c>
      <c r="H1" s="526"/>
      <c r="I1" s="13"/>
      <c r="J1" s="93" t="s">
        <v>99</v>
      </c>
      <c r="K1" s="14" t="s">
        <v>100</v>
      </c>
      <c r="L1" s="93" t="s">
        <v>101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</row>
    <row r="2" spans="1:68" ht="36.950000000000003" customHeight="1" x14ac:dyDescent="0.3">
      <c r="L2" s="496" t="s">
        <v>8</v>
      </c>
      <c r="M2" s="497"/>
      <c r="N2" s="497"/>
      <c r="O2" s="497"/>
      <c r="P2" s="497"/>
      <c r="Q2" s="497"/>
      <c r="R2" s="497"/>
      <c r="S2" s="497"/>
      <c r="T2" s="497"/>
      <c r="U2" s="497"/>
      <c r="V2" s="497"/>
      <c r="AR2" s="20" t="s">
        <v>87</v>
      </c>
    </row>
    <row r="3" spans="1:68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3"/>
      <c r="AR3" s="20" t="s">
        <v>76</v>
      </c>
    </row>
    <row r="4" spans="1:68" ht="36.950000000000003" customHeight="1" x14ac:dyDescent="0.3">
      <c r="B4" s="24"/>
      <c r="C4" s="25"/>
      <c r="D4" s="26" t="s">
        <v>102</v>
      </c>
      <c r="E4" s="25"/>
      <c r="F4" s="25"/>
      <c r="G4" s="25"/>
      <c r="H4" s="25"/>
      <c r="I4" s="25"/>
      <c r="J4" s="25"/>
      <c r="K4" s="27"/>
      <c r="M4" s="28" t="s">
        <v>13</v>
      </c>
      <c r="AR4" s="20" t="s">
        <v>6</v>
      </c>
    </row>
    <row r="5" spans="1:68" ht="6.95" customHeight="1" x14ac:dyDescent="0.3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68" ht="15" x14ac:dyDescent="0.3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68" ht="16.5" customHeight="1" x14ac:dyDescent="0.3">
      <c r="B7" s="24"/>
      <c r="C7" s="25"/>
      <c r="D7" s="25"/>
      <c r="E7" s="527" t="str">
        <f>'Rekapitulace stavby'!K6</f>
        <v>Valdice - modernizace tepelného hospodářství EED - SO 03 - Kulturní dům obj. 36</v>
      </c>
      <c r="F7" s="528"/>
      <c r="G7" s="528"/>
      <c r="H7" s="528"/>
      <c r="I7" s="25"/>
      <c r="J7" s="25"/>
      <c r="K7" s="27"/>
    </row>
    <row r="8" spans="1:68" s="1" customFormat="1" ht="15" x14ac:dyDescent="0.3">
      <c r="B8" s="34"/>
      <c r="C8" s="35"/>
      <c r="D8" s="32" t="s">
        <v>103</v>
      </c>
      <c r="E8" s="35"/>
      <c r="F8" s="35"/>
      <c r="G8" s="35"/>
      <c r="H8" s="35"/>
      <c r="I8" s="35"/>
      <c r="J8" s="35"/>
      <c r="K8" s="38"/>
    </row>
    <row r="9" spans="1:68" s="1" customFormat="1" ht="36.950000000000003" customHeight="1" x14ac:dyDescent="0.3">
      <c r="B9" s="34"/>
      <c r="C9" s="35"/>
      <c r="D9" s="35"/>
      <c r="E9" s="529" t="s">
        <v>674</v>
      </c>
      <c r="F9" s="530"/>
      <c r="G9" s="530"/>
      <c r="H9" s="530"/>
      <c r="I9" s="35"/>
      <c r="J9" s="35"/>
      <c r="K9" s="38"/>
    </row>
    <row r="10" spans="1:68" s="1" customForma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68" s="1" customFormat="1" ht="14.45" customHeight="1" x14ac:dyDescent="0.3">
      <c r="B11" s="34"/>
      <c r="C11" s="35"/>
      <c r="D11" s="32" t="s">
        <v>19</v>
      </c>
      <c r="E11" s="35"/>
      <c r="F11" s="30" t="s">
        <v>5</v>
      </c>
      <c r="G11" s="35"/>
      <c r="H11" s="35"/>
      <c r="I11" s="32" t="s">
        <v>20</v>
      </c>
      <c r="J11" s="30" t="s">
        <v>5</v>
      </c>
      <c r="K11" s="38"/>
    </row>
    <row r="12" spans="1:68" s="1" customFormat="1" ht="14.45" customHeight="1" x14ac:dyDescent="0.3">
      <c r="B12" s="34"/>
      <c r="C12" s="35"/>
      <c r="D12" s="32" t="s">
        <v>21</v>
      </c>
      <c r="E12" s="35"/>
      <c r="F12" s="30" t="s">
        <v>22</v>
      </c>
      <c r="G12" s="35"/>
      <c r="H12" s="35"/>
      <c r="I12" s="32" t="s">
        <v>23</v>
      </c>
      <c r="J12" s="95" t="str">
        <f>'Rekapitulace stavby'!AN8</f>
        <v>1. 5. 2018</v>
      </c>
      <c r="K12" s="38"/>
    </row>
    <row r="13" spans="1:68" s="1" customFormat="1" ht="10.9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68" s="1" customFormat="1" ht="14.45" customHeight="1" x14ac:dyDescent="0.3">
      <c r="B14" s="34"/>
      <c r="C14" s="35"/>
      <c r="D14" s="32" t="s">
        <v>24</v>
      </c>
      <c r="E14" s="35"/>
      <c r="F14" s="35"/>
      <c r="G14" s="35"/>
      <c r="H14" s="35"/>
      <c r="I14" s="32" t="s">
        <v>25</v>
      </c>
      <c r="J14" s="30" t="str">
        <f>IF('Rekapitulace stavby'!AN10="","",'Rekapitulace stavby'!AN10)</f>
        <v>00212423</v>
      </c>
      <c r="K14" s="38"/>
    </row>
    <row r="15" spans="1:68" s="1" customFormat="1" ht="18" customHeight="1" x14ac:dyDescent="0.3">
      <c r="B15" s="34"/>
      <c r="C15" s="35"/>
      <c r="D15" s="35"/>
      <c r="E15" s="30" t="str">
        <f>IF('Rekapitulace stavby'!E11="","",'Rekapitulace stavby'!E11)</f>
        <v>Vězeňská služba České republiky</v>
      </c>
      <c r="F15" s="35"/>
      <c r="G15" s="35"/>
      <c r="H15" s="35"/>
      <c r="I15" s="32" t="s">
        <v>26</v>
      </c>
      <c r="J15" s="30" t="str">
        <f>IF('Rekapitulace stavby'!AN11="","",'Rekapitulace stavby'!AN11)</f>
        <v/>
      </c>
      <c r="K15" s="38"/>
    </row>
    <row r="16" spans="1:68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 x14ac:dyDescent="0.3">
      <c r="B17" s="34"/>
      <c r="C17" s="35"/>
      <c r="D17" s="32" t="s">
        <v>27</v>
      </c>
      <c r="E17" s="35"/>
      <c r="F17" s="35"/>
      <c r="G17" s="35"/>
      <c r="H17" s="35"/>
      <c r="I17" s="32" t="s">
        <v>25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26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 x14ac:dyDescent="0.3">
      <c r="B20" s="34"/>
      <c r="C20" s="35"/>
      <c r="D20" s="32" t="s">
        <v>28</v>
      </c>
      <c r="E20" s="35"/>
      <c r="F20" s="35"/>
      <c r="G20" s="35"/>
      <c r="H20" s="35"/>
      <c r="I20" s="32" t="s">
        <v>25</v>
      </c>
      <c r="J20" s="30" t="str">
        <f>IF('Rekapitulace stavby'!AN16="","",'Rekapitulace stavby'!AN16)</f>
        <v>28811208</v>
      </c>
      <c r="K20" s="38"/>
    </row>
    <row r="21" spans="2:11" s="1" customFormat="1" ht="18" customHeight="1" x14ac:dyDescent="0.3">
      <c r="B21" s="34"/>
      <c r="C21" s="35"/>
      <c r="D21" s="35"/>
      <c r="E21" s="30" t="str">
        <f>IF('Rekapitulace stavby'!E17="","",'Rekapitulace stavby'!E17)</f>
        <v>PDE s.r.o.</v>
      </c>
      <c r="F21" s="35"/>
      <c r="G21" s="35"/>
      <c r="H21" s="35"/>
      <c r="I21" s="32" t="s">
        <v>26</v>
      </c>
      <c r="J21" s="30" t="str">
        <f>IF('Rekapitulace stavby'!AN17="","",'Rekapitulace stavby'!AN17)</f>
        <v>CZ28811208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 x14ac:dyDescent="0.3">
      <c r="B23" s="34"/>
      <c r="C23" s="35"/>
      <c r="D23" s="32" t="s">
        <v>30</v>
      </c>
      <c r="E23" s="35"/>
      <c r="F23" s="35"/>
      <c r="G23" s="35"/>
      <c r="H23" s="35"/>
      <c r="I23" s="35"/>
      <c r="J23" s="35"/>
      <c r="K23" s="38"/>
    </row>
    <row r="24" spans="2:11" s="6" customFormat="1" ht="16.5" customHeight="1" x14ac:dyDescent="0.3">
      <c r="B24" s="96"/>
      <c r="C24" s="97"/>
      <c r="D24" s="97"/>
      <c r="E24" s="470" t="s">
        <v>5</v>
      </c>
      <c r="F24" s="470"/>
      <c r="G24" s="470"/>
      <c r="H24" s="470"/>
      <c r="I24" s="97"/>
      <c r="J24" s="97"/>
      <c r="K24" s="98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 x14ac:dyDescent="0.3">
      <c r="B27" s="34"/>
      <c r="C27" s="35"/>
      <c r="D27" s="100" t="s">
        <v>32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 x14ac:dyDescent="0.3">
      <c r="B29" s="34"/>
      <c r="C29" s="35"/>
      <c r="D29" s="35"/>
      <c r="E29" s="35"/>
      <c r="F29" s="39" t="s">
        <v>34</v>
      </c>
      <c r="G29" s="35"/>
      <c r="H29" s="35"/>
      <c r="I29" s="39" t="s">
        <v>33</v>
      </c>
      <c r="J29" s="39" t="s">
        <v>35</v>
      </c>
      <c r="K29" s="38"/>
    </row>
    <row r="30" spans="2:11" s="1" customFormat="1" ht="14.45" customHeight="1" x14ac:dyDescent="0.3">
      <c r="B30" s="34"/>
      <c r="C30" s="35"/>
      <c r="D30" s="42" t="s">
        <v>36</v>
      </c>
      <c r="E30" s="42" t="s">
        <v>37</v>
      </c>
      <c r="F30" s="102">
        <f>ROUND(SUM(BC78:BC100), 2)</f>
        <v>0</v>
      </c>
      <c r="G30" s="35"/>
      <c r="H30" s="35"/>
      <c r="I30" s="103">
        <v>0.21</v>
      </c>
      <c r="J30" s="102">
        <f>ROUND(ROUND((SUM(BC78:BC100)), 2)*I30, 2)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38</v>
      </c>
      <c r="F31" s="102">
        <f>ROUND(SUM(BD78:BD100), 2)</f>
        <v>0</v>
      </c>
      <c r="G31" s="35"/>
      <c r="H31" s="35"/>
      <c r="I31" s="103">
        <v>0.15</v>
      </c>
      <c r="J31" s="102">
        <f>ROUND(ROUND((SUM(BD78:BD100)), 2)*I31, 2)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39</v>
      </c>
      <c r="F32" s="102">
        <f>ROUND(SUM(BE78:BE100),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40</v>
      </c>
      <c r="F33" s="102">
        <f>ROUND(SUM(BF78:BF100),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41</v>
      </c>
      <c r="F34" s="102">
        <f>ROUND(SUM(BG78:BG100),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 x14ac:dyDescent="0.3">
      <c r="B36" s="34"/>
      <c r="C36" s="104"/>
      <c r="D36" s="105" t="s">
        <v>42</v>
      </c>
      <c r="E36" s="64"/>
      <c r="F36" s="64"/>
      <c r="G36" s="106" t="s">
        <v>43</v>
      </c>
      <c r="H36" s="107" t="s">
        <v>44</v>
      </c>
      <c r="I36" s="64"/>
      <c r="J36" s="108">
        <f>SUM(J27:J34)</f>
        <v>0</v>
      </c>
      <c r="K36" s="109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 x14ac:dyDescent="0.3">
      <c r="B42" s="34"/>
      <c r="C42" s="26" t="s">
        <v>104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 x14ac:dyDescent="0.3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6.5" customHeight="1" x14ac:dyDescent="0.3">
      <c r="B45" s="34"/>
      <c r="C45" s="35"/>
      <c r="D45" s="35"/>
      <c r="E45" s="527" t="str">
        <f>E7</f>
        <v>Valdice - modernizace tepelného hospodářství EED - SO 03 - Kulturní dům obj. 36</v>
      </c>
      <c r="F45" s="528"/>
      <c r="G45" s="528"/>
      <c r="H45" s="528"/>
      <c r="I45" s="35"/>
      <c r="J45" s="35"/>
      <c r="K45" s="38"/>
    </row>
    <row r="46" spans="2:11" s="1" customFormat="1" ht="14.45" customHeight="1" x14ac:dyDescent="0.3">
      <c r="B46" s="34"/>
      <c r="C46" s="32" t="s">
        <v>103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7.25" customHeight="1" x14ac:dyDescent="0.3">
      <c r="B47" s="34"/>
      <c r="C47" s="35"/>
      <c r="D47" s="35"/>
      <c r="E47" s="529" t="str">
        <f>E9</f>
        <v>D.1.4.d - 01 - Zařízení vzduchotechniky 1 - Spalovací vzduch pro kotel</v>
      </c>
      <c r="F47" s="530"/>
      <c r="G47" s="530"/>
      <c r="H47" s="530"/>
      <c r="I47" s="3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5" s="1" customFormat="1" ht="18" customHeight="1" x14ac:dyDescent="0.3">
      <c r="B49" s="34"/>
      <c r="C49" s="32" t="s">
        <v>21</v>
      </c>
      <c r="D49" s="35"/>
      <c r="E49" s="35"/>
      <c r="F49" s="30" t="str">
        <f>F12</f>
        <v xml:space="preserve"> </v>
      </c>
      <c r="G49" s="35"/>
      <c r="H49" s="35"/>
      <c r="I49" s="32" t="s">
        <v>23</v>
      </c>
      <c r="J49" s="95" t="str">
        <f>IF(J12="","",J12)</f>
        <v>1. 5. 2018</v>
      </c>
      <c r="K49" s="38"/>
    </row>
    <row r="50" spans="2:45" s="1" customFormat="1" ht="6.95" customHeight="1" x14ac:dyDescent="0.3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5" s="1" customFormat="1" ht="15" x14ac:dyDescent="0.3">
      <c r="B51" s="34"/>
      <c r="C51" s="32" t="s">
        <v>24</v>
      </c>
      <c r="D51" s="35"/>
      <c r="E51" s="35"/>
      <c r="F51" s="30" t="str">
        <f>E15</f>
        <v>Vězeňská služba České republiky</v>
      </c>
      <c r="G51" s="35"/>
      <c r="H51" s="35"/>
      <c r="I51" s="32" t="s">
        <v>28</v>
      </c>
      <c r="J51" s="470" t="str">
        <f>E21</f>
        <v>PDE s.r.o.</v>
      </c>
      <c r="K51" s="38"/>
    </row>
    <row r="52" spans="2:45" s="1" customFormat="1" ht="14.45" customHeight="1" x14ac:dyDescent="0.3">
      <c r="B52" s="34"/>
      <c r="C52" s="32" t="s">
        <v>27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522"/>
      <c r="K52" s="38"/>
    </row>
    <row r="53" spans="2:45" s="1" customFormat="1" ht="10.35" customHeight="1" x14ac:dyDescent="0.3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5" s="1" customFormat="1" ht="29.25" customHeight="1" x14ac:dyDescent="0.3">
      <c r="B54" s="34"/>
      <c r="C54" s="111" t="s">
        <v>105</v>
      </c>
      <c r="D54" s="104"/>
      <c r="E54" s="104"/>
      <c r="F54" s="104"/>
      <c r="G54" s="104"/>
      <c r="H54" s="104"/>
      <c r="I54" s="104"/>
      <c r="J54" s="112" t="s">
        <v>106</v>
      </c>
      <c r="K54" s="113"/>
    </row>
    <row r="55" spans="2:45" s="1" customFormat="1" ht="10.35" customHeight="1" x14ac:dyDescent="0.3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5" s="1" customFormat="1" ht="29.25" customHeight="1" x14ac:dyDescent="0.3">
      <c r="B56" s="34"/>
      <c r="C56" s="114" t="s">
        <v>107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S56" s="20" t="s">
        <v>108</v>
      </c>
    </row>
    <row r="57" spans="2:45" s="7" customFormat="1" ht="24.95" customHeight="1" x14ac:dyDescent="0.3">
      <c r="B57" s="115"/>
      <c r="C57" s="116"/>
      <c r="D57" s="117" t="s">
        <v>109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5" s="8" customFormat="1" ht="19.899999999999999" customHeight="1" x14ac:dyDescent="0.3">
      <c r="B58" s="121"/>
      <c r="C58" s="122"/>
      <c r="D58" s="123" t="s">
        <v>675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5" s="1" customFormat="1" ht="21.75" customHeight="1" x14ac:dyDescent="0.3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5" s="1" customFormat="1" ht="6.95" customHeight="1" x14ac:dyDescent="0.3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5" s="1" customFormat="1" ht="6.95" customHeight="1" x14ac:dyDescent="0.3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1" s="1" customFormat="1" ht="36.950000000000003" customHeight="1" x14ac:dyDescent="0.3">
      <c r="B65" s="34"/>
      <c r="C65" s="54" t="s">
        <v>111</v>
      </c>
      <c r="L65" s="34"/>
    </row>
    <row r="66" spans="2:61" s="1" customFormat="1" ht="6.95" customHeight="1" x14ac:dyDescent="0.3">
      <c r="B66" s="34"/>
      <c r="L66" s="34"/>
    </row>
    <row r="67" spans="2:61" s="1" customFormat="1" ht="14.45" customHeight="1" x14ac:dyDescent="0.3">
      <c r="B67" s="34"/>
      <c r="C67" s="56" t="s">
        <v>17</v>
      </c>
      <c r="L67" s="34"/>
    </row>
    <row r="68" spans="2:61" s="1" customFormat="1" ht="16.5" customHeight="1" x14ac:dyDescent="0.3">
      <c r="B68" s="34"/>
      <c r="E68" s="523" t="str">
        <f>E7</f>
        <v>Valdice - modernizace tepelného hospodářství EED - SO 03 - Kulturní dům obj. 36</v>
      </c>
      <c r="F68" s="524"/>
      <c r="G68" s="524"/>
      <c r="H68" s="524"/>
      <c r="L68" s="34"/>
    </row>
    <row r="69" spans="2:61" s="1" customFormat="1" ht="14.45" customHeight="1" x14ac:dyDescent="0.3">
      <c r="B69" s="34"/>
      <c r="C69" s="56" t="s">
        <v>103</v>
      </c>
      <c r="L69" s="34"/>
    </row>
    <row r="70" spans="2:61" s="1" customFormat="1" ht="17.25" customHeight="1" x14ac:dyDescent="0.3">
      <c r="B70" s="34"/>
      <c r="E70" s="481" t="str">
        <f>E9</f>
        <v>D.1.4.d - 01 - Zařízení vzduchotechniky 1 - Spalovací vzduch pro kotel</v>
      </c>
      <c r="F70" s="525"/>
      <c r="G70" s="525"/>
      <c r="H70" s="525"/>
      <c r="L70" s="34"/>
    </row>
    <row r="71" spans="2:61" s="1" customFormat="1" ht="6.95" customHeight="1" x14ac:dyDescent="0.3">
      <c r="B71" s="34"/>
      <c r="L71" s="34"/>
    </row>
    <row r="72" spans="2:61" s="1" customFormat="1" ht="18" customHeight="1" x14ac:dyDescent="0.3">
      <c r="B72" s="34"/>
      <c r="C72" s="56" t="s">
        <v>21</v>
      </c>
      <c r="F72" s="127" t="str">
        <f>F12</f>
        <v xml:space="preserve"> </v>
      </c>
      <c r="I72" s="56" t="s">
        <v>23</v>
      </c>
      <c r="J72" s="60" t="str">
        <f>IF(J12="","",J12)</f>
        <v>1. 5. 2018</v>
      </c>
      <c r="L72" s="34"/>
    </row>
    <row r="73" spans="2:61" s="1" customFormat="1" ht="6.95" customHeight="1" x14ac:dyDescent="0.3">
      <c r="B73" s="34"/>
      <c r="L73" s="34"/>
    </row>
    <row r="74" spans="2:61" s="1" customFormat="1" ht="15" x14ac:dyDescent="0.3">
      <c r="B74" s="34"/>
      <c r="C74" s="56" t="s">
        <v>24</v>
      </c>
      <c r="F74" s="127" t="str">
        <f>E15</f>
        <v>Vězeňská služba České republiky</v>
      </c>
      <c r="I74" s="56" t="s">
        <v>28</v>
      </c>
      <c r="J74" s="127" t="str">
        <f>E21</f>
        <v>PDE s.r.o.</v>
      </c>
      <c r="L74" s="34"/>
    </row>
    <row r="75" spans="2:61" s="1" customFormat="1" ht="14.45" customHeight="1" x14ac:dyDescent="0.3">
      <c r="B75" s="34"/>
      <c r="C75" s="56" t="s">
        <v>27</v>
      </c>
      <c r="F75" s="127" t="str">
        <f>IF(E18="","",E18)</f>
        <v xml:space="preserve"> </v>
      </c>
      <c r="L75" s="34"/>
    </row>
    <row r="76" spans="2:61" s="1" customFormat="1" ht="10.35" customHeight="1" x14ac:dyDescent="0.3">
      <c r="B76" s="34"/>
      <c r="L76" s="34"/>
    </row>
    <row r="77" spans="2:61" s="9" customFormat="1" ht="29.25" customHeight="1" x14ac:dyDescent="0.3">
      <c r="B77" s="128"/>
      <c r="C77" s="129" t="s">
        <v>112</v>
      </c>
      <c r="D77" s="130" t="s">
        <v>51</v>
      </c>
      <c r="E77" s="130" t="s">
        <v>47</v>
      </c>
      <c r="F77" s="130" t="s">
        <v>113</v>
      </c>
      <c r="G77" s="130" t="s">
        <v>114</v>
      </c>
      <c r="H77" s="130" t="s">
        <v>115</v>
      </c>
      <c r="I77" s="130" t="s">
        <v>116</v>
      </c>
      <c r="J77" s="130" t="s">
        <v>106</v>
      </c>
      <c r="K77" s="131" t="s">
        <v>117</v>
      </c>
      <c r="L77" s="128"/>
      <c r="M77" s="66" t="s">
        <v>118</v>
      </c>
      <c r="N77" s="67" t="s">
        <v>36</v>
      </c>
      <c r="O77" s="67" t="s">
        <v>119</v>
      </c>
      <c r="P77" s="67" t="s">
        <v>120</v>
      </c>
      <c r="Q77" s="67" t="s">
        <v>121</v>
      </c>
      <c r="R77" s="67" t="s">
        <v>122</v>
      </c>
      <c r="S77" s="67" t="s">
        <v>123</v>
      </c>
      <c r="T77" s="68" t="s">
        <v>124</v>
      </c>
    </row>
    <row r="78" spans="2:61" s="1" customFormat="1" ht="29.25" customHeight="1" x14ac:dyDescent="0.35">
      <c r="B78" s="34"/>
      <c r="C78" s="70" t="s">
        <v>107</v>
      </c>
      <c r="J78" s="132"/>
      <c r="L78" s="34"/>
      <c r="M78" s="69"/>
      <c r="N78" s="61"/>
      <c r="O78" s="61"/>
      <c r="P78" s="133">
        <f>P79</f>
        <v>0</v>
      </c>
      <c r="Q78" s="61"/>
      <c r="R78" s="133">
        <f>R79</f>
        <v>0</v>
      </c>
      <c r="S78" s="61"/>
      <c r="T78" s="134">
        <f>T79</f>
        <v>0</v>
      </c>
      <c r="AR78" s="20" t="s">
        <v>65</v>
      </c>
      <c r="AS78" s="20" t="s">
        <v>108</v>
      </c>
      <c r="BI78" s="135">
        <f>BI79</f>
        <v>0</v>
      </c>
    </row>
    <row r="79" spans="2:61" s="10" customFormat="1" ht="37.35" customHeight="1" x14ac:dyDescent="0.35">
      <c r="B79" s="136"/>
      <c r="D79" s="137" t="s">
        <v>65</v>
      </c>
      <c r="E79" s="138" t="s">
        <v>125</v>
      </c>
      <c r="F79" s="138" t="s">
        <v>126</v>
      </c>
      <c r="J79" s="139"/>
      <c r="L79" s="136"/>
      <c r="M79" s="140"/>
      <c r="N79" s="141"/>
      <c r="O79" s="141"/>
      <c r="P79" s="142">
        <f>P80</f>
        <v>0</v>
      </c>
      <c r="Q79" s="141"/>
      <c r="R79" s="142">
        <f>R80</f>
        <v>0</v>
      </c>
      <c r="S79" s="141"/>
      <c r="T79" s="143">
        <f>T80</f>
        <v>0</v>
      </c>
      <c r="AP79" s="137" t="s">
        <v>76</v>
      </c>
      <c r="AR79" s="144" t="s">
        <v>65</v>
      </c>
      <c r="AS79" s="144" t="s">
        <v>66</v>
      </c>
      <c r="AW79" s="137" t="s">
        <v>127</v>
      </c>
      <c r="BI79" s="145">
        <f>BI80</f>
        <v>0</v>
      </c>
    </row>
    <row r="80" spans="2:61" s="10" customFormat="1" ht="19.899999999999999" customHeight="1" x14ac:dyDescent="0.3">
      <c r="B80" s="136"/>
      <c r="D80" s="137" t="s">
        <v>65</v>
      </c>
      <c r="E80" s="146" t="s">
        <v>676</v>
      </c>
      <c r="F80" s="146" t="s">
        <v>677</v>
      </c>
      <c r="J80" s="147"/>
      <c r="L80" s="136"/>
      <c r="M80" s="140"/>
      <c r="N80" s="141"/>
      <c r="O80" s="141"/>
      <c r="P80" s="142">
        <f>SUM(P81:P100)</f>
        <v>0</v>
      </c>
      <c r="Q80" s="141"/>
      <c r="R80" s="142">
        <f>SUM(R81:R100)</f>
        <v>0</v>
      </c>
      <c r="S80" s="141"/>
      <c r="T80" s="143">
        <f>SUM(T81:T100)</f>
        <v>0</v>
      </c>
      <c r="AP80" s="137" t="s">
        <v>76</v>
      </c>
      <c r="AR80" s="144" t="s">
        <v>65</v>
      </c>
      <c r="AS80" s="144" t="s">
        <v>74</v>
      </c>
      <c r="AW80" s="137" t="s">
        <v>127</v>
      </c>
      <c r="BI80" s="145">
        <f>SUM(BI81:BI100)</f>
        <v>0</v>
      </c>
    </row>
    <row r="81" spans="2:63" s="1" customFormat="1" ht="39.950000000000003" customHeight="1" x14ac:dyDescent="0.3">
      <c r="B81" s="148"/>
      <c r="C81" s="149" t="s">
        <v>74</v>
      </c>
      <c r="D81" s="149" t="s">
        <v>130</v>
      </c>
      <c r="E81" s="150" t="s">
        <v>678</v>
      </c>
      <c r="F81" s="151" t="s">
        <v>679</v>
      </c>
      <c r="G81" s="152" t="s">
        <v>133</v>
      </c>
      <c r="H81" s="153">
        <v>1</v>
      </c>
      <c r="I81" s="154"/>
      <c r="J81" s="154"/>
      <c r="K81" s="151"/>
      <c r="L81" s="155"/>
      <c r="M81" s="156" t="s">
        <v>5</v>
      </c>
      <c r="N81" s="161" t="s">
        <v>37</v>
      </c>
      <c r="O81" s="162">
        <v>0</v>
      </c>
      <c r="P81" s="162">
        <f t="shared" ref="P81:P100" si="0">O81*H81</f>
        <v>0</v>
      </c>
      <c r="Q81" s="162">
        <v>0</v>
      </c>
      <c r="R81" s="162">
        <f t="shared" ref="R81:R100" si="1">Q81*H81</f>
        <v>0</v>
      </c>
      <c r="S81" s="162">
        <v>0</v>
      </c>
      <c r="T81" s="163">
        <f t="shared" ref="T81:T100" si="2">S81*H81</f>
        <v>0</v>
      </c>
      <c r="AP81" s="20" t="s">
        <v>134</v>
      </c>
      <c r="AR81" s="20" t="s">
        <v>130</v>
      </c>
      <c r="AS81" s="20" t="s">
        <v>76</v>
      </c>
      <c r="AW81" s="20" t="s">
        <v>127</v>
      </c>
      <c r="BC81" s="160">
        <f t="shared" ref="BC81:BC100" si="3">IF(N81="základní",J81,0)</f>
        <v>0</v>
      </c>
      <c r="BD81" s="160">
        <f t="shared" ref="BD81:BD100" si="4">IF(N81="snížená",J81,0)</f>
        <v>0</v>
      </c>
      <c r="BE81" s="160">
        <f t="shared" ref="BE81:BE100" si="5">IF(N81="zákl. přenesená",J81,0)</f>
        <v>0</v>
      </c>
      <c r="BF81" s="160">
        <f t="shared" ref="BF81:BF100" si="6">IF(N81="sníž. přenesená",J81,0)</f>
        <v>0</v>
      </c>
      <c r="BG81" s="160">
        <f t="shared" ref="BG81:BG100" si="7">IF(N81="nulová",J81,0)</f>
        <v>0</v>
      </c>
      <c r="BH81" s="20" t="s">
        <v>74</v>
      </c>
      <c r="BI81" s="160">
        <f t="shared" ref="BI81:BI100" si="8">ROUND(I81*H81,2)</f>
        <v>0</v>
      </c>
      <c r="BJ81" s="20" t="s">
        <v>135</v>
      </c>
      <c r="BK81" s="20" t="s">
        <v>680</v>
      </c>
    </row>
    <row r="82" spans="2:63" s="1" customFormat="1" ht="39.950000000000003" customHeight="1" x14ac:dyDescent="0.3">
      <c r="B82" s="148"/>
      <c r="C82" s="149" t="s">
        <v>76</v>
      </c>
      <c r="D82" s="149" t="s">
        <v>130</v>
      </c>
      <c r="E82" s="150" t="s">
        <v>681</v>
      </c>
      <c r="F82" s="151" t="s">
        <v>682</v>
      </c>
      <c r="G82" s="152" t="s">
        <v>133</v>
      </c>
      <c r="H82" s="153">
        <v>2</v>
      </c>
      <c r="I82" s="154"/>
      <c r="J82" s="154"/>
      <c r="K82" s="151"/>
      <c r="L82" s="155"/>
      <c r="M82" s="156" t="s">
        <v>5</v>
      </c>
      <c r="N82" s="161" t="s">
        <v>37</v>
      </c>
      <c r="O82" s="162">
        <v>0</v>
      </c>
      <c r="P82" s="162">
        <f t="shared" si="0"/>
        <v>0</v>
      </c>
      <c r="Q82" s="162">
        <v>0</v>
      </c>
      <c r="R82" s="162">
        <f t="shared" si="1"/>
        <v>0</v>
      </c>
      <c r="S82" s="162">
        <v>0</v>
      </c>
      <c r="T82" s="163">
        <f t="shared" si="2"/>
        <v>0</v>
      </c>
      <c r="AP82" s="20" t="s">
        <v>134</v>
      </c>
      <c r="AR82" s="20" t="s">
        <v>130</v>
      </c>
      <c r="AS82" s="20" t="s">
        <v>76</v>
      </c>
      <c r="AW82" s="20" t="s">
        <v>127</v>
      </c>
      <c r="BC82" s="160">
        <f t="shared" si="3"/>
        <v>0</v>
      </c>
      <c r="BD82" s="160">
        <f t="shared" si="4"/>
        <v>0</v>
      </c>
      <c r="BE82" s="160">
        <f t="shared" si="5"/>
        <v>0</v>
      </c>
      <c r="BF82" s="160">
        <f t="shared" si="6"/>
        <v>0</v>
      </c>
      <c r="BG82" s="160">
        <f t="shared" si="7"/>
        <v>0</v>
      </c>
      <c r="BH82" s="20" t="s">
        <v>74</v>
      </c>
      <c r="BI82" s="160">
        <f t="shared" si="8"/>
        <v>0</v>
      </c>
      <c r="BJ82" s="20" t="s">
        <v>135</v>
      </c>
      <c r="BK82" s="20" t="s">
        <v>683</v>
      </c>
    </row>
    <row r="83" spans="2:63" s="1" customFormat="1" ht="39.950000000000003" customHeight="1" x14ac:dyDescent="0.3">
      <c r="B83" s="148"/>
      <c r="C83" s="149" t="s">
        <v>684</v>
      </c>
      <c r="D83" s="149" t="s">
        <v>130</v>
      </c>
      <c r="E83" s="150" t="s">
        <v>685</v>
      </c>
      <c r="F83" s="151" t="s">
        <v>686</v>
      </c>
      <c r="G83" s="152" t="s">
        <v>133</v>
      </c>
      <c r="H83" s="153">
        <v>2</v>
      </c>
      <c r="I83" s="154"/>
      <c r="J83" s="154"/>
      <c r="K83" s="151"/>
      <c r="L83" s="155"/>
      <c r="M83" s="156" t="s">
        <v>5</v>
      </c>
      <c r="N83" s="161" t="s">
        <v>37</v>
      </c>
      <c r="O83" s="162">
        <v>0</v>
      </c>
      <c r="P83" s="162">
        <f t="shared" si="0"/>
        <v>0</v>
      </c>
      <c r="Q83" s="162">
        <v>0</v>
      </c>
      <c r="R83" s="162">
        <f t="shared" si="1"/>
        <v>0</v>
      </c>
      <c r="S83" s="162">
        <v>0</v>
      </c>
      <c r="T83" s="163">
        <f t="shared" si="2"/>
        <v>0</v>
      </c>
      <c r="AP83" s="20" t="s">
        <v>134</v>
      </c>
      <c r="AR83" s="20" t="s">
        <v>130</v>
      </c>
      <c r="AS83" s="20" t="s">
        <v>76</v>
      </c>
      <c r="AW83" s="20" t="s">
        <v>127</v>
      </c>
      <c r="BC83" s="160">
        <f t="shared" si="3"/>
        <v>0</v>
      </c>
      <c r="BD83" s="160">
        <f t="shared" si="4"/>
        <v>0</v>
      </c>
      <c r="BE83" s="160">
        <f t="shared" si="5"/>
        <v>0</v>
      </c>
      <c r="BF83" s="160">
        <f t="shared" si="6"/>
        <v>0</v>
      </c>
      <c r="BG83" s="160">
        <f t="shared" si="7"/>
        <v>0</v>
      </c>
      <c r="BH83" s="20" t="s">
        <v>74</v>
      </c>
      <c r="BI83" s="160">
        <f t="shared" si="8"/>
        <v>0</v>
      </c>
      <c r="BJ83" s="20" t="s">
        <v>135</v>
      </c>
      <c r="BK83" s="20" t="s">
        <v>687</v>
      </c>
    </row>
    <row r="84" spans="2:63" s="1" customFormat="1" ht="39.950000000000003" customHeight="1" x14ac:dyDescent="0.3">
      <c r="B84" s="148"/>
      <c r="C84" s="149" t="s">
        <v>688</v>
      </c>
      <c r="D84" s="149" t="s">
        <v>130</v>
      </c>
      <c r="E84" s="150" t="s">
        <v>689</v>
      </c>
      <c r="F84" s="151" t="s">
        <v>690</v>
      </c>
      <c r="G84" s="152" t="s">
        <v>133</v>
      </c>
      <c r="H84" s="153">
        <v>1</v>
      </c>
      <c r="I84" s="154"/>
      <c r="J84" s="154"/>
      <c r="K84" s="151"/>
      <c r="L84" s="155"/>
      <c r="M84" s="156" t="s">
        <v>5</v>
      </c>
      <c r="N84" s="161" t="s">
        <v>37</v>
      </c>
      <c r="O84" s="162">
        <v>0</v>
      </c>
      <c r="P84" s="162">
        <f t="shared" si="0"/>
        <v>0</v>
      </c>
      <c r="Q84" s="162">
        <v>0</v>
      </c>
      <c r="R84" s="162">
        <f t="shared" si="1"/>
        <v>0</v>
      </c>
      <c r="S84" s="162">
        <v>0</v>
      </c>
      <c r="T84" s="163">
        <f t="shared" si="2"/>
        <v>0</v>
      </c>
      <c r="AP84" s="20" t="s">
        <v>134</v>
      </c>
      <c r="AR84" s="20" t="s">
        <v>130</v>
      </c>
      <c r="AS84" s="20" t="s">
        <v>76</v>
      </c>
      <c r="AW84" s="20" t="s">
        <v>127</v>
      </c>
      <c r="BC84" s="160">
        <f t="shared" si="3"/>
        <v>0</v>
      </c>
      <c r="BD84" s="160">
        <f t="shared" si="4"/>
        <v>0</v>
      </c>
      <c r="BE84" s="160">
        <f t="shared" si="5"/>
        <v>0</v>
      </c>
      <c r="BF84" s="160">
        <f t="shared" si="6"/>
        <v>0</v>
      </c>
      <c r="BG84" s="160">
        <f t="shared" si="7"/>
        <v>0</v>
      </c>
      <c r="BH84" s="20" t="s">
        <v>74</v>
      </c>
      <c r="BI84" s="160">
        <f t="shared" si="8"/>
        <v>0</v>
      </c>
      <c r="BJ84" s="20" t="s">
        <v>135</v>
      </c>
      <c r="BK84" s="20" t="s">
        <v>691</v>
      </c>
    </row>
    <row r="85" spans="2:63" s="1" customFormat="1" ht="39.950000000000003" customHeight="1" x14ac:dyDescent="0.3">
      <c r="B85" s="148"/>
      <c r="C85" s="149" t="s">
        <v>692</v>
      </c>
      <c r="D85" s="149" t="s">
        <v>130</v>
      </c>
      <c r="E85" s="150" t="s">
        <v>693</v>
      </c>
      <c r="F85" s="151" t="s">
        <v>694</v>
      </c>
      <c r="G85" s="152" t="s">
        <v>133</v>
      </c>
      <c r="H85" s="153">
        <v>1</v>
      </c>
      <c r="I85" s="154"/>
      <c r="J85" s="154"/>
      <c r="K85" s="151"/>
      <c r="L85" s="155"/>
      <c r="M85" s="156" t="s">
        <v>5</v>
      </c>
      <c r="N85" s="161" t="s">
        <v>37</v>
      </c>
      <c r="O85" s="162">
        <v>0</v>
      </c>
      <c r="P85" s="162">
        <f t="shared" si="0"/>
        <v>0</v>
      </c>
      <c r="Q85" s="162">
        <v>0</v>
      </c>
      <c r="R85" s="162">
        <f t="shared" si="1"/>
        <v>0</v>
      </c>
      <c r="S85" s="162">
        <v>0</v>
      </c>
      <c r="T85" s="163">
        <f t="shared" si="2"/>
        <v>0</v>
      </c>
      <c r="AP85" s="20" t="s">
        <v>134</v>
      </c>
      <c r="AR85" s="20" t="s">
        <v>130</v>
      </c>
      <c r="AS85" s="20" t="s">
        <v>76</v>
      </c>
      <c r="AW85" s="20" t="s">
        <v>127</v>
      </c>
      <c r="BC85" s="160">
        <f t="shared" si="3"/>
        <v>0</v>
      </c>
      <c r="BD85" s="160">
        <f t="shared" si="4"/>
        <v>0</v>
      </c>
      <c r="BE85" s="160">
        <f t="shared" si="5"/>
        <v>0</v>
      </c>
      <c r="BF85" s="160">
        <f t="shared" si="6"/>
        <v>0</v>
      </c>
      <c r="BG85" s="160">
        <f t="shared" si="7"/>
        <v>0</v>
      </c>
      <c r="BH85" s="20" t="s">
        <v>74</v>
      </c>
      <c r="BI85" s="160">
        <f t="shared" si="8"/>
        <v>0</v>
      </c>
      <c r="BJ85" s="20" t="s">
        <v>135</v>
      </c>
      <c r="BK85" s="20" t="s">
        <v>695</v>
      </c>
    </row>
    <row r="86" spans="2:63" s="1" customFormat="1" ht="39.950000000000003" customHeight="1" x14ac:dyDescent="0.3">
      <c r="B86" s="148"/>
      <c r="C86" s="149" t="s">
        <v>696</v>
      </c>
      <c r="D86" s="149" t="s">
        <v>130</v>
      </c>
      <c r="E86" s="150" t="s">
        <v>697</v>
      </c>
      <c r="F86" s="151" t="s">
        <v>698</v>
      </c>
      <c r="G86" s="152" t="s">
        <v>133</v>
      </c>
      <c r="H86" s="153">
        <v>2</v>
      </c>
      <c r="I86" s="154"/>
      <c r="J86" s="154"/>
      <c r="K86" s="151"/>
      <c r="L86" s="155"/>
      <c r="M86" s="156" t="s">
        <v>5</v>
      </c>
      <c r="N86" s="161" t="s">
        <v>37</v>
      </c>
      <c r="O86" s="162">
        <v>0</v>
      </c>
      <c r="P86" s="162">
        <f t="shared" si="0"/>
        <v>0</v>
      </c>
      <c r="Q86" s="162">
        <v>0</v>
      </c>
      <c r="R86" s="162">
        <f t="shared" si="1"/>
        <v>0</v>
      </c>
      <c r="S86" s="162">
        <v>0</v>
      </c>
      <c r="T86" s="163">
        <f t="shared" si="2"/>
        <v>0</v>
      </c>
      <c r="AP86" s="20" t="s">
        <v>134</v>
      </c>
      <c r="AR86" s="20" t="s">
        <v>130</v>
      </c>
      <c r="AS86" s="20" t="s">
        <v>76</v>
      </c>
      <c r="AW86" s="20" t="s">
        <v>127</v>
      </c>
      <c r="BC86" s="160">
        <f t="shared" si="3"/>
        <v>0</v>
      </c>
      <c r="BD86" s="160">
        <f t="shared" si="4"/>
        <v>0</v>
      </c>
      <c r="BE86" s="160">
        <f t="shared" si="5"/>
        <v>0</v>
      </c>
      <c r="BF86" s="160">
        <f t="shared" si="6"/>
        <v>0</v>
      </c>
      <c r="BG86" s="160">
        <f t="shared" si="7"/>
        <v>0</v>
      </c>
      <c r="BH86" s="20" t="s">
        <v>74</v>
      </c>
      <c r="BI86" s="160">
        <f t="shared" si="8"/>
        <v>0</v>
      </c>
      <c r="BJ86" s="20" t="s">
        <v>135</v>
      </c>
      <c r="BK86" s="20" t="s">
        <v>699</v>
      </c>
    </row>
    <row r="87" spans="2:63" s="1" customFormat="1" ht="39.950000000000003" customHeight="1" x14ac:dyDescent="0.3">
      <c r="B87" s="148"/>
      <c r="C87" s="149" t="s">
        <v>700</v>
      </c>
      <c r="D87" s="149" t="s">
        <v>130</v>
      </c>
      <c r="E87" s="150" t="s">
        <v>701</v>
      </c>
      <c r="F87" s="151" t="s">
        <v>702</v>
      </c>
      <c r="G87" s="152" t="s">
        <v>133</v>
      </c>
      <c r="H87" s="153">
        <v>1</v>
      </c>
      <c r="I87" s="154"/>
      <c r="J87" s="154"/>
      <c r="K87" s="151"/>
      <c r="L87" s="155"/>
      <c r="M87" s="156" t="s">
        <v>5</v>
      </c>
      <c r="N87" s="161" t="s">
        <v>37</v>
      </c>
      <c r="O87" s="162">
        <v>0</v>
      </c>
      <c r="P87" s="162">
        <f t="shared" si="0"/>
        <v>0</v>
      </c>
      <c r="Q87" s="162">
        <v>0</v>
      </c>
      <c r="R87" s="162">
        <f t="shared" si="1"/>
        <v>0</v>
      </c>
      <c r="S87" s="162">
        <v>0</v>
      </c>
      <c r="T87" s="163">
        <f t="shared" si="2"/>
        <v>0</v>
      </c>
      <c r="AP87" s="20" t="s">
        <v>134</v>
      </c>
      <c r="AR87" s="20" t="s">
        <v>130</v>
      </c>
      <c r="AS87" s="20" t="s">
        <v>76</v>
      </c>
      <c r="AW87" s="20" t="s">
        <v>127</v>
      </c>
      <c r="BC87" s="160">
        <f t="shared" si="3"/>
        <v>0</v>
      </c>
      <c r="BD87" s="160">
        <f t="shared" si="4"/>
        <v>0</v>
      </c>
      <c r="BE87" s="160">
        <f t="shared" si="5"/>
        <v>0</v>
      </c>
      <c r="BF87" s="160">
        <f t="shared" si="6"/>
        <v>0</v>
      </c>
      <c r="BG87" s="160">
        <f t="shared" si="7"/>
        <v>0</v>
      </c>
      <c r="BH87" s="20" t="s">
        <v>74</v>
      </c>
      <c r="BI87" s="160">
        <f t="shared" si="8"/>
        <v>0</v>
      </c>
      <c r="BJ87" s="20" t="s">
        <v>135</v>
      </c>
      <c r="BK87" s="20" t="s">
        <v>703</v>
      </c>
    </row>
    <row r="88" spans="2:63" s="1" customFormat="1" ht="39.950000000000003" customHeight="1" x14ac:dyDescent="0.3">
      <c r="B88" s="148"/>
      <c r="C88" s="149" t="s">
        <v>704</v>
      </c>
      <c r="D88" s="149" t="s">
        <v>130</v>
      </c>
      <c r="E88" s="150" t="s">
        <v>705</v>
      </c>
      <c r="F88" s="151" t="s">
        <v>706</v>
      </c>
      <c r="G88" s="152" t="s">
        <v>133</v>
      </c>
      <c r="H88" s="153">
        <v>1</v>
      </c>
      <c r="I88" s="154"/>
      <c r="J88" s="154"/>
      <c r="K88" s="151"/>
      <c r="L88" s="155"/>
      <c r="M88" s="156" t="s">
        <v>5</v>
      </c>
      <c r="N88" s="161" t="s">
        <v>37</v>
      </c>
      <c r="O88" s="162">
        <v>0</v>
      </c>
      <c r="P88" s="162">
        <f t="shared" si="0"/>
        <v>0</v>
      </c>
      <c r="Q88" s="162">
        <v>0</v>
      </c>
      <c r="R88" s="162">
        <f t="shared" si="1"/>
        <v>0</v>
      </c>
      <c r="S88" s="162">
        <v>0</v>
      </c>
      <c r="T88" s="163">
        <f t="shared" si="2"/>
        <v>0</v>
      </c>
      <c r="AP88" s="20" t="s">
        <v>134</v>
      </c>
      <c r="AR88" s="20" t="s">
        <v>130</v>
      </c>
      <c r="AS88" s="20" t="s">
        <v>76</v>
      </c>
      <c r="AW88" s="20" t="s">
        <v>127</v>
      </c>
      <c r="BC88" s="160">
        <f t="shared" si="3"/>
        <v>0</v>
      </c>
      <c r="BD88" s="160">
        <f t="shared" si="4"/>
        <v>0</v>
      </c>
      <c r="BE88" s="160">
        <f t="shared" si="5"/>
        <v>0</v>
      </c>
      <c r="BF88" s="160">
        <f t="shared" si="6"/>
        <v>0</v>
      </c>
      <c r="BG88" s="160">
        <f t="shared" si="7"/>
        <v>0</v>
      </c>
      <c r="BH88" s="20" t="s">
        <v>74</v>
      </c>
      <c r="BI88" s="160">
        <f t="shared" si="8"/>
        <v>0</v>
      </c>
      <c r="BJ88" s="20" t="s">
        <v>135</v>
      </c>
      <c r="BK88" s="20" t="s">
        <v>707</v>
      </c>
    </row>
    <row r="89" spans="2:63" s="1" customFormat="1" ht="39.950000000000003" customHeight="1" x14ac:dyDescent="0.3">
      <c r="B89" s="148"/>
      <c r="C89" s="149" t="s">
        <v>708</v>
      </c>
      <c r="D89" s="149" t="s">
        <v>130</v>
      </c>
      <c r="E89" s="150" t="s">
        <v>709</v>
      </c>
      <c r="F89" s="151" t="s">
        <v>710</v>
      </c>
      <c r="G89" s="152" t="s">
        <v>133</v>
      </c>
      <c r="H89" s="153">
        <v>2</v>
      </c>
      <c r="I89" s="154"/>
      <c r="J89" s="154"/>
      <c r="K89" s="151"/>
      <c r="L89" s="155"/>
      <c r="M89" s="156" t="s">
        <v>5</v>
      </c>
      <c r="N89" s="161" t="s">
        <v>37</v>
      </c>
      <c r="O89" s="162">
        <v>0</v>
      </c>
      <c r="P89" s="162">
        <f t="shared" si="0"/>
        <v>0</v>
      </c>
      <c r="Q89" s="162">
        <v>0</v>
      </c>
      <c r="R89" s="162">
        <f t="shared" si="1"/>
        <v>0</v>
      </c>
      <c r="S89" s="162">
        <v>0</v>
      </c>
      <c r="T89" s="163">
        <f t="shared" si="2"/>
        <v>0</v>
      </c>
      <c r="AP89" s="20" t="s">
        <v>134</v>
      </c>
      <c r="AR89" s="20" t="s">
        <v>130</v>
      </c>
      <c r="AS89" s="20" t="s">
        <v>76</v>
      </c>
      <c r="AW89" s="20" t="s">
        <v>127</v>
      </c>
      <c r="BC89" s="160">
        <f t="shared" si="3"/>
        <v>0</v>
      </c>
      <c r="BD89" s="160">
        <f t="shared" si="4"/>
        <v>0</v>
      </c>
      <c r="BE89" s="160">
        <f t="shared" si="5"/>
        <v>0</v>
      </c>
      <c r="BF89" s="160">
        <f t="shared" si="6"/>
        <v>0</v>
      </c>
      <c r="BG89" s="160">
        <f t="shared" si="7"/>
        <v>0</v>
      </c>
      <c r="BH89" s="20" t="s">
        <v>74</v>
      </c>
      <c r="BI89" s="160">
        <f t="shared" si="8"/>
        <v>0</v>
      </c>
      <c r="BJ89" s="20" t="s">
        <v>135</v>
      </c>
      <c r="BK89" s="20" t="s">
        <v>711</v>
      </c>
    </row>
    <row r="90" spans="2:63" s="1" customFormat="1" ht="39.950000000000003" customHeight="1" x14ac:dyDescent="0.3">
      <c r="B90" s="148"/>
      <c r="C90" s="149" t="s">
        <v>712</v>
      </c>
      <c r="D90" s="149" t="s">
        <v>130</v>
      </c>
      <c r="E90" s="150" t="s">
        <v>713</v>
      </c>
      <c r="F90" s="151" t="s">
        <v>714</v>
      </c>
      <c r="G90" s="152" t="s">
        <v>715</v>
      </c>
      <c r="H90" s="153">
        <v>10</v>
      </c>
      <c r="I90" s="154"/>
      <c r="J90" s="154"/>
      <c r="K90" s="151"/>
      <c r="L90" s="155"/>
      <c r="M90" s="156" t="s">
        <v>5</v>
      </c>
      <c r="N90" s="161" t="s">
        <v>37</v>
      </c>
      <c r="O90" s="162">
        <v>0</v>
      </c>
      <c r="P90" s="162">
        <f t="shared" si="0"/>
        <v>0</v>
      </c>
      <c r="Q90" s="162">
        <v>0</v>
      </c>
      <c r="R90" s="162">
        <f t="shared" si="1"/>
        <v>0</v>
      </c>
      <c r="S90" s="162">
        <v>0</v>
      </c>
      <c r="T90" s="163">
        <f t="shared" si="2"/>
        <v>0</v>
      </c>
      <c r="AP90" s="20" t="s">
        <v>134</v>
      </c>
      <c r="AR90" s="20" t="s">
        <v>130</v>
      </c>
      <c r="AS90" s="20" t="s">
        <v>76</v>
      </c>
      <c r="AW90" s="20" t="s">
        <v>127</v>
      </c>
      <c r="BC90" s="160">
        <f t="shared" si="3"/>
        <v>0</v>
      </c>
      <c r="BD90" s="160">
        <f t="shared" si="4"/>
        <v>0</v>
      </c>
      <c r="BE90" s="160">
        <f t="shared" si="5"/>
        <v>0</v>
      </c>
      <c r="BF90" s="160">
        <f t="shared" si="6"/>
        <v>0</v>
      </c>
      <c r="BG90" s="160">
        <f t="shared" si="7"/>
        <v>0</v>
      </c>
      <c r="BH90" s="20" t="s">
        <v>74</v>
      </c>
      <c r="BI90" s="160">
        <f t="shared" si="8"/>
        <v>0</v>
      </c>
      <c r="BJ90" s="20" t="s">
        <v>135</v>
      </c>
      <c r="BK90" s="20" t="s">
        <v>716</v>
      </c>
    </row>
    <row r="91" spans="2:63" s="1" customFormat="1" ht="39.950000000000003" customHeight="1" x14ac:dyDescent="0.3">
      <c r="B91" s="148"/>
      <c r="C91" s="149" t="s">
        <v>717</v>
      </c>
      <c r="D91" s="149" t="s">
        <v>130</v>
      </c>
      <c r="E91" s="150" t="s">
        <v>718</v>
      </c>
      <c r="F91" s="151" t="s">
        <v>719</v>
      </c>
      <c r="G91" s="152" t="s">
        <v>715</v>
      </c>
      <c r="H91" s="153">
        <v>6</v>
      </c>
      <c r="I91" s="154"/>
      <c r="J91" s="154"/>
      <c r="K91" s="151"/>
      <c r="L91" s="155"/>
      <c r="M91" s="156" t="s">
        <v>5</v>
      </c>
      <c r="N91" s="161" t="s">
        <v>37</v>
      </c>
      <c r="O91" s="162">
        <v>0</v>
      </c>
      <c r="P91" s="162">
        <f t="shared" si="0"/>
        <v>0</v>
      </c>
      <c r="Q91" s="162">
        <v>0</v>
      </c>
      <c r="R91" s="162">
        <f t="shared" si="1"/>
        <v>0</v>
      </c>
      <c r="S91" s="162">
        <v>0</v>
      </c>
      <c r="T91" s="163">
        <f t="shared" si="2"/>
        <v>0</v>
      </c>
      <c r="AP91" s="20" t="s">
        <v>134</v>
      </c>
      <c r="AR91" s="20" t="s">
        <v>130</v>
      </c>
      <c r="AS91" s="20" t="s">
        <v>76</v>
      </c>
      <c r="AW91" s="20" t="s">
        <v>127</v>
      </c>
      <c r="BC91" s="160">
        <f t="shared" si="3"/>
        <v>0</v>
      </c>
      <c r="BD91" s="160">
        <f t="shared" si="4"/>
        <v>0</v>
      </c>
      <c r="BE91" s="160">
        <f t="shared" si="5"/>
        <v>0</v>
      </c>
      <c r="BF91" s="160">
        <f t="shared" si="6"/>
        <v>0</v>
      </c>
      <c r="BG91" s="160">
        <f t="shared" si="7"/>
        <v>0</v>
      </c>
      <c r="BH91" s="20" t="s">
        <v>74</v>
      </c>
      <c r="BI91" s="160">
        <f t="shared" si="8"/>
        <v>0</v>
      </c>
      <c r="BJ91" s="20" t="s">
        <v>135</v>
      </c>
      <c r="BK91" s="20" t="s">
        <v>720</v>
      </c>
    </row>
    <row r="92" spans="2:63" s="1" customFormat="1" ht="39.950000000000003" customHeight="1" x14ac:dyDescent="0.3">
      <c r="B92" s="148"/>
      <c r="C92" s="149" t="s">
        <v>11</v>
      </c>
      <c r="D92" s="149" t="s">
        <v>130</v>
      </c>
      <c r="E92" s="150" t="s">
        <v>721</v>
      </c>
      <c r="F92" s="151" t="s">
        <v>722</v>
      </c>
      <c r="G92" s="152" t="s">
        <v>715</v>
      </c>
      <c r="H92" s="153">
        <v>8</v>
      </c>
      <c r="I92" s="154"/>
      <c r="J92" s="154"/>
      <c r="K92" s="151"/>
      <c r="L92" s="155"/>
      <c r="M92" s="156" t="s">
        <v>5</v>
      </c>
      <c r="N92" s="161" t="s">
        <v>37</v>
      </c>
      <c r="O92" s="162">
        <v>0</v>
      </c>
      <c r="P92" s="162">
        <f t="shared" si="0"/>
        <v>0</v>
      </c>
      <c r="Q92" s="162">
        <v>0</v>
      </c>
      <c r="R92" s="162">
        <f t="shared" si="1"/>
        <v>0</v>
      </c>
      <c r="S92" s="162">
        <v>0</v>
      </c>
      <c r="T92" s="163">
        <f t="shared" si="2"/>
        <v>0</v>
      </c>
      <c r="AP92" s="20" t="s">
        <v>134</v>
      </c>
      <c r="AR92" s="20" t="s">
        <v>130</v>
      </c>
      <c r="AS92" s="20" t="s">
        <v>76</v>
      </c>
      <c r="AW92" s="20" t="s">
        <v>127</v>
      </c>
      <c r="BC92" s="160">
        <f t="shared" si="3"/>
        <v>0</v>
      </c>
      <c r="BD92" s="160">
        <f t="shared" si="4"/>
        <v>0</v>
      </c>
      <c r="BE92" s="160">
        <f t="shared" si="5"/>
        <v>0</v>
      </c>
      <c r="BF92" s="160">
        <f t="shared" si="6"/>
        <v>0</v>
      </c>
      <c r="BG92" s="160">
        <f t="shared" si="7"/>
        <v>0</v>
      </c>
      <c r="BH92" s="20" t="s">
        <v>74</v>
      </c>
      <c r="BI92" s="160">
        <f t="shared" si="8"/>
        <v>0</v>
      </c>
      <c r="BJ92" s="20" t="s">
        <v>135</v>
      </c>
      <c r="BK92" s="20" t="s">
        <v>723</v>
      </c>
    </row>
    <row r="93" spans="2:63" s="1" customFormat="1" ht="39.950000000000003" customHeight="1" x14ac:dyDescent="0.3">
      <c r="B93" s="148"/>
      <c r="C93" s="149" t="s">
        <v>135</v>
      </c>
      <c r="D93" s="149" t="s">
        <v>130</v>
      </c>
      <c r="E93" s="150" t="s">
        <v>724</v>
      </c>
      <c r="F93" s="151" t="s">
        <v>698</v>
      </c>
      <c r="G93" s="152" t="s">
        <v>133</v>
      </c>
      <c r="H93" s="153">
        <v>1</v>
      </c>
      <c r="I93" s="154"/>
      <c r="J93" s="154"/>
      <c r="K93" s="151"/>
      <c r="L93" s="155"/>
      <c r="M93" s="156" t="s">
        <v>5</v>
      </c>
      <c r="N93" s="161" t="s">
        <v>37</v>
      </c>
      <c r="O93" s="162">
        <v>0</v>
      </c>
      <c r="P93" s="162">
        <f t="shared" si="0"/>
        <v>0</v>
      </c>
      <c r="Q93" s="162">
        <v>0</v>
      </c>
      <c r="R93" s="162">
        <f t="shared" si="1"/>
        <v>0</v>
      </c>
      <c r="S93" s="162">
        <v>0</v>
      </c>
      <c r="T93" s="163">
        <f t="shared" si="2"/>
        <v>0</v>
      </c>
      <c r="AP93" s="20" t="s">
        <v>134</v>
      </c>
      <c r="AR93" s="20" t="s">
        <v>130</v>
      </c>
      <c r="AS93" s="20" t="s">
        <v>76</v>
      </c>
      <c r="AW93" s="20" t="s">
        <v>127</v>
      </c>
      <c r="BC93" s="160">
        <f t="shared" si="3"/>
        <v>0</v>
      </c>
      <c r="BD93" s="160">
        <f t="shared" si="4"/>
        <v>0</v>
      </c>
      <c r="BE93" s="160">
        <f t="shared" si="5"/>
        <v>0</v>
      </c>
      <c r="BF93" s="160">
        <f t="shared" si="6"/>
        <v>0</v>
      </c>
      <c r="BG93" s="160">
        <f t="shared" si="7"/>
        <v>0</v>
      </c>
      <c r="BH93" s="20" t="s">
        <v>74</v>
      </c>
      <c r="BI93" s="160">
        <f t="shared" si="8"/>
        <v>0</v>
      </c>
      <c r="BJ93" s="20" t="s">
        <v>135</v>
      </c>
      <c r="BK93" s="20" t="s">
        <v>725</v>
      </c>
    </row>
    <row r="94" spans="2:63" s="1" customFormat="1" ht="39.950000000000003" customHeight="1" x14ac:dyDescent="0.3">
      <c r="B94" s="148"/>
      <c r="C94" s="149" t="s">
        <v>397</v>
      </c>
      <c r="D94" s="149" t="s">
        <v>130</v>
      </c>
      <c r="E94" s="150" t="s">
        <v>726</v>
      </c>
      <c r="F94" s="151" t="s">
        <v>710</v>
      </c>
      <c r="G94" s="152" t="s">
        <v>133</v>
      </c>
      <c r="H94" s="153">
        <v>2</v>
      </c>
      <c r="I94" s="154"/>
      <c r="J94" s="154"/>
      <c r="K94" s="151"/>
      <c r="L94" s="155"/>
      <c r="M94" s="156" t="s">
        <v>5</v>
      </c>
      <c r="N94" s="161" t="s">
        <v>37</v>
      </c>
      <c r="O94" s="162">
        <v>0</v>
      </c>
      <c r="P94" s="162">
        <f t="shared" si="0"/>
        <v>0</v>
      </c>
      <c r="Q94" s="162">
        <v>0</v>
      </c>
      <c r="R94" s="162">
        <f t="shared" si="1"/>
        <v>0</v>
      </c>
      <c r="S94" s="162">
        <v>0</v>
      </c>
      <c r="T94" s="163">
        <f t="shared" si="2"/>
        <v>0</v>
      </c>
      <c r="AP94" s="20" t="s">
        <v>134</v>
      </c>
      <c r="AR94" s="20" t="s">
        <v>130</v>
      </c>
      <c r="AS94" s="20" t="s">
        <v>76</v>
      </c>
      <c r="AW94" s="20" t="s">
        <v>127</v>
      </c>
      <c r="BC94" s="160">
        <f t="shared" si="3"/>
        <v>0</v>
      </c>
      <c r="BD94" s="160">
        <f t="shared" si="4"/>
        <v>0</v>
      </c>
      <c r="BE94" s="160">
        <f t="shared" si="5"/>
        <v>0</v>
      </c>
      <c r="BF94" s="160">
        <f t="shared" si="6"/>
        <v>0</v>
      </c>
      <c r="BG94" s="160">
        <f t="shared" si="7"/>
        <v>0</v>
      </c>
      <c r="BH94" s="20" t="s">
        <v>74</v>
      </c>
      <c r="BI94" s="160">
        <f t="shared" si="8"/>
        <v>0</v>
      </c>
      <c r="BJ94" s="20" t="s">
        <v>135</v>
      </c>
      <c r="BK94" s="20" t="s">
        <v>727</v>
      </c>
    </row>
    <row r="95" spans="2:63" s="1" customFormat="1" ht="39.950000000000003" customHeight="1" x14ac:dyDescent="0.3">
      <c r="B95" s="148"/>
      <c r="C95" s="149" t="s">
        <v>401</v>
      </c>
      <c r="D95" s="149" t="s">
        <v>130</v>
      </c>
      <c r="E95" s="150" t="s">
        <v>728</v>
      </c>
      <c r="F95" s="151" t="s">
        <v>706</v>
      </c>
      <c r="G95" s="152" t="s">
        <v>133</v>
      </c>
      <c r="H95" s="153">
        <v>1</v>
      </c>
      <c r="I95" s="154"/>
      <c r="J95" s="154"/>
      <c r="K95" s="151"/>
      <c r="L95" s="155"/>
      <c r="M95" s="156" t="s">
        <v>5</v>
      </c>
      <c r="N95" s="161" t="s">
        <v>37</v>
      </c>
      <c r="O95" s="162">
        <v>0</v>
      </c>
      <c r="P95" s="162">
        <f t="shared" si="0"/>
        <v>0</v>
      </c>
      <c r="Q95" s="162">
        <v>0</v>
      </c>
      <c r="R95" s="162">
        <f t="shared" si="1"/>
        <v>0</v>
      </c>
      <c r="S95" s="162">
        <v>0</v>
      </c>
      <c r="T95" s="163">
        <f t="shared" si="2"/>
        <v>0</v>
      </c>
      <c r="AP95" s="20" t="s">
        <v>134</v>
      </c>
      <c r="AR95" s="20" t="s">
        <v>130</v>
      </c>
      <c r="AS95" s="20" t="s">
        <v>76</v>
      </c>
      <c r="AW95" s="20" t="s">
        <v>127</v>
      </c>
      <c r="BC95" s="160">
        <f t="shared" si="3"/>
        <v>0</v>
      </c>
      <c r="BD95" s="160">
        <f t="shared" si="4"/>
        <v>0</v>
      </c>
      <c r="BE95" s="160">
        <f t="shared" si="5"/>
        <v>0</v>
      </c>
      <c r="BF95" s="160">
        <f t="shared" si="6"/>
        <v>0</v>
      </c>
      <c r="BG95" s="160">
        <f t="shared" si="7"/>
        <v>0</v>
      </c>
      <c r="BH95" s="20" t="s">
        <v>74</v>
      </c>
      <c r="BI95" s="160">
        <f t="shared" si="8"/>
        <v>0</v>
      </c>
      <c r="BJ95" s="20" t="s">
        <v>135</v>
      </c>
      <c r="BK95" s="20" t="s">
        <v>729</v>
      </c>
    </row>
    <row r="96" spans="2:63" s="1" customFormat="1" ht="39.950000000000003" customHeight="1" x14ac:dyDescent="0.3">
      <c r="B96" s="148"/>
      <c r="C96" s="149" t="s">
        <v>409</v>
      </c>
      <c r="D96" s="149" t="s">
        <v>130</v>
      </c>
      <c r="E96" s="150" t="s">
        <v>730</v>
      </c>
      <c r="F96" s="151" t="s">
        <v>714</v>
      </c>
      <c r="G96" s="152" t="s">
        <v>715</v>
      </c>
      <c r="H96" s="153">
        <v>5</v>
      </c>
      <c r="I96" s="154"/>
      <c r="J96" s="154"/>
      <c r="K96" s="151"/>
      <c r="L96" s="155"/>
      <c r="M96" s="156" t="s">
        <v>5</v>
      </c>
      <c r="N96" s="161" t="s">
        <v>37</v>
      </c>
      <c r="O96" s="162">
        <v>0</v>
      </c>
      <c r="P96" s="162">
        <f t="shared" si="0"/>
        <v>0</v>
      </c>
      <c r="Q96" s="162">
        <v>0</v>
      </c>
      <c r="R96" s="162">
        <f t="shared" si="1"/>
        <v>0</v>
      </c>
      <c r="S96" s="162">
        <v>0</v>
      </c>
      <c r="T96" s="163">
        <f t="shared" si="2"/>
        <v>0</v>
      </c>
      <c r="AP96" s="20" t="s">
        <v>134</v>
      </c>
      <c r="AR96" s="20" t="s">
        <v>130</v>
      </c>
      <c r="AS96" s="20" t="s">
        <v>76</v>
      </c>
      <c r="AW96" s="20" t="s">
        <v>127</v>
      </c>
      <c r="BC96" s="160">
        <f t="shared" si="3"/>
        <v>0</v>
      </c>
      <c r="BD96" s="160">
        <f t="shared" si="4"/>
        <v>0</v>
      </c>
      <c r="BE96" s="160">
        <f t="shared" si="5"/>
        <v>0</v>
      </c>
      <c r="BF96" s="160">
        <f t="shared" si="6"/>
        <v>0</v>
      </c>
      <c r="BG96" s="160">
        <f t="shared" si="7"/>
        <v>0</v>
      </c>
      <c r="BH96" s="20" t="s">
        <v>74</v>
      </c>
      <c r="BI96" s="160">
        <f t="shared" si="8"/>
        <v>0</v>
      </c>
      <c r="BJ96" s="20" t="s">
        <v>135</v>
      </c>
      <c r="BK96" s="20" t="s">
        <v>731</v>
      </c>
    </row>
    <row r="97" spans="2:63" s="1" customFormat="1" ht="39.950000000000003" customHeight="1" x14ac:dyDescent="0.3">
      <c r="B97" s="148"/>
      <c r="C97" s="149" t="s">
        <v>417</v>
      </c>
      <c r="D97" s="149" t="s">
        <v>130</v>
      </c>
      <c r="E97" s="150" t="s">
        <v>732</v>
      </c>
      <c r="F97" s="151" t="s">
        <v>719</v>
      </c>
      <c r="G97" s="152" t="s">
        <v>715</v>
      </c>
      <c r="H97" s="153">
        <v>6</v>
      </c>
      <c r="I97" s="154"/>
      <c r="J97" s="154"/>
      <c r="K97" s="151"/>
      <c r="L97" s="155"/>
      <c r="M97" s="156" t="s">
        <v>5</v>
      </c>
      <c r="N97" s="161" t="s">
        <v>37</v>
      </c>
      <c r="O97" s="162">
        <v>0</v>
      </c>
      <c r="P97" s="162">
        <f t="shared" si="0"/>
        <v>0</v>
      </c>
      <c r="Q97" s="162">
        <v>0</v>
      </c>
      <c r="R97" s="162">
        <f t="shared" si="1"/>
        <v>0</v>
      </c>
      <c r="S97" s="162">
        <v>0</v>
      </c>
      <c r="T97" s="163">
        <f t="shared" si="2"/>
        <v>0</v>
      </c>
      <c r="AP97" s="20" t="s">
        <v>134</v>
      </c>
      <c r="AR97" s="20" t="s">
        <v>130</v>
      </c>
      <c r="AS97" s="20" t="s">
        <v>76</v>
      </c>
      <c r="AW97" s="20" t="s">
        <v>127</v>
      </c>
      <c r="BC97" s="160">
        <f t="shared" si="3"/>
        <v>0</v>
      </c>
      <c r="BD97" s="160">
        <f t="shared" si="4"/>
        <v>0</v>
      </c>
      <c r="BE97" s="160">
        <f t="shared" si="5"/>
        <v>0</v>
      </c>
      <c r="BF97" s="160">
        <f t="shared" si="6"/>
        <v>0</v>
      </c>
      <c r="BG97" s="160">
        <f t="shared" si="7"/>
        <v>0</v>
      </c>
      <c r="BH97" s="20" t="s">
        <v>74</v>
      </c>
      <c r="BI97" s="160">
        <f t="shared" si="8"/>
        <v>0</v>
      </c>
      <c r="BJ97" s="20" t="s">
        <v>135</v>
      </c>
      <c r="BK97" s="20" t="s">
        <v>733</v>
      </c>
    </row>
    <row r="98" spans="2:63" s="1" customFormat="1" ht="39.950000000000003" customHeight="1" x14ac:dyDescent="0.3">
      <c r="B98" s="148"/>
      <c r="C98" s="149" t="s">
        <v>734</v>
      </c>
      <c r="D98" s="149" t="s">
        <v>130</v>
      </c>
      <c r="E98" s="150" t="s">
        <v>735</v>
      </c>
      <c r="F98" s="151" t="s">
        <v>736</v>
      </c>
      <c r="G98" s="152" t="s">
        <v>133</v>
      </c>
      <c r="H98" s="153">
        <v>1</v>
      </c>
      <c r="I98" s="154"/>
      <c r="J98" s="154"/>
      <c r="K98" s="151"/>
      <c r="L98" s="155"/>
      <c r="M98" s="156" t="s">
        <v>5</v>
      </c>
      <c r="N98" s="161" t="s">
        <v>37</v>
      </c>
      <c r="O98" s="162">
        <v>0</v>
      </c>
      <c r="P98" s="162">
        <f t="shared" si="0"/>
        <v>0</v>
      </c>
      <c r="Q98" s="162">
        <v>0</v>
      </c>
      <c r="R98" s="162">
        <f t="shared" si="1"/>
        <v>0</v>
      </c>
      <c r="S98" s="162">
        <v>0</v>
      </c>
      <c r="T98" s="163">
        <f t="shared" si="2"/>
        <v>0</v>
      </c>
      <c r="AP98" s="20" t="s">
        <v>134</v>
      </c>
      <c r="AR98" s="20" t="s">
        <v>130</v>
      </c>
      <c r="AS98" s="20" t="s">
        <v>76</v>
      </c>
      <c r="AW98" s="20" t="s">
        <v>127</v>
      </c>
      <c r="BC98" s="160">
        <f t="shared" si="3"/>
        <v>0</v>
      </c>
      <c r="BD98" s="160">
        <f t="shared" si="4"/>
        <v>0</v>
      </c>
      <c r="BE98" s="160">
        <f t="shared" si="5"/>
        <v>0</v>
      </c>
      <c r="BF98" s="160">
        <f t="shared" si="6"/>
        <v>0</v>
      </c>
      <c r="BG98" s="160">
        <f t="shared" si="7"/>
        <v>0</v>
      </c>
      <c r="BH98" s="20" t="s">
        <v>74</v>
      </c>
      <c r="BI98" s="160">
        <f t="shared" si="8"/>
        <v>0</v>
      </c>
      <c r="BJ98" s="20" t="s">
        <v>135</v>
      </c>
      <c r="BK98" s="20" t="s">
        <v>737</v>
      </c>
    </row>
    <row r="99" spans="2:63" s="1" customFormat="1" ht="39.950000000000003" customHeight="1" x14ac:dyDescent="0.3">
      <c r="B99" s="148"/>
      <c r="C99" s="149" t="s">
        <v>738</v>
      </c>
      <c r="D99" s="149" t="s">
        <v>130</v>
      </c>
      <c r="E99" s="150" t="s">
        <v>739</v>
      </c>
      <c r="F99" s="151" t="s">
        <v>714</v>
      </c>
      <c r="G99" s="152" t="s">
        <v>715</v>
      </c>
      <c r="H99" s="153">
        <v>15</v>
      </c>
      <c r="I99" s="154"/>
      <c r="J99" s="154"/>
      <c r="K99" s="151"/>
      <c r="L99" s="155"/>
      <c r="M99" s="156" t="s">
        <v>5</v>
      </c>
      <c r="N99" s="161" t="s">
        <v>37</v>
      </c>
      <c r="O99" s="162">
        <v>0</v>
      </c>
      <c r="P99" s="162">
        <f t="shared" si="0"/>
        <v>0</v>
      </c>
      <c r="Q99" s="162">
        <v>0</v>
      </c>
      <c r="R99" s="162">
        <f t="shared" si="1"/>
        <v>0</v>
      </c>
      <c r="S99" s="162">
        <v>0</v>
      </c>
      <c r="T99" s="163">
        <f t="shared" si="2"/>
        <v>0</v>
      </c>
      <c r="AP99" s="20" t="s">
        <v>134</v>
      </c>
      <c r="AR99" s="20" t="s">
        <v>130</v>
      </c>
      <c r="AS99" s="20" t="s">
        <v>76</v>
      </c>
      <c r="AW99" s="20" t="s">
        <v>127</v>
      </c>
      <c r="BC99" s="160">
        <f t="shared" si="3"/>
        <v>0</v>
      </c>
      <c r="BD99" s="160">
        <f t="shared" si="4"/>
        <v>0</v>
      </c>
      <c r="BE99" s="160">
        <f t="shared" si="5"/>
        <v>0</v>
      </c>
      <c r="BF99" s="160">
        <f t="shared" si="6"/>
        <v>0</v>
      </c>
      <c r="BG99" s="160">
        <f t="shared" si="7"/>
        <v>0</v>
      </c>
      <c r="BH99" s="20" t="s">
        <v>74</v>
      </c>
      <c r="BI99" s="160">
        <f t="shared" si="8"/>
        <v>0</v>
      </c>
      <c r="BJ99" s="20" t="s">
        <v>135</v>
      </c>
      <c r="BK99" s="20" t="s">
        <v>740</v>
      </c>
    </row>
    <row r="100" spans="2:63" s="1" customFormat="1" ht="39.950000000000003" customHeight="1" x14ac:dyDescent="0.3">
      <c r="B100" s="148"/>
      <c r="C100" s="149" t="s">
        <v>741</v>
      </c>
      <c r="D100" s="149" t="s">
        <v>130</v>
      </c>
      <c r="E100" s="150" t="s">
        <v>742</v>
      </c>
      <c r="F100" s="151" t="s">
        <v>719</v>
      </c>
      <c r="G100" s="152" t="s">
        <v>715</v>
      </c>
      <c r="H100" s="153">
        <v>6</v>
      </c>
      <c r="I100" s="154"/>
      <c r="J100" s="154"/>
      <c r="K100" s="151"/>
      <c r="L100" s="155"/>
      <c r="M100" s="156" t="s">
        <v>5</v>
      </c>
      <c r="N100" s="157" t="s">
        <v>37</v>
      </c>
      <c r="O100" s="158">
        <v>0</v>
      </c>
      <c r="P100" s="158">
        <f t="shared" si="0"/>
        <v>0</v>
      </c>
      <c r="Q100" s="158">
        <v>0</v>
      </c>
      <c r="R100" s="158">
        <f t="shared" si="1"/>
        <v>0</v>
      </c>
      <c r="S100" s="158">
        <v>0</v>
      </c>
      <c r="T100" s="159">
        <f t="shared" si="2"/>
        <v>0</v>
      </c>
      <c r="AP100" s="20" t="s">
        <v>134</v>
      </c>
      <c r="AR100" s="20" t="s">
        <v>130</v>
      </c>
      <c r="AS100" s="20" t="s">
        <v>76</v>
      </c>
      <c r="AW100" s="20" t="s">
        <v>127</v>
      </c>
      <c r="BC100" s="160">
        <f t="shared" si="3"/>
        <v>0</v>
      </c>
      <c r="BD100" s="160">
        <f t="shared" si="4"/>
        <v>0</v>
      </c>
      <c r="BE100" s="160">
        <f t="shared" si="5"/>
        <v>0</v>
      </c>
      <c r="BF100" s="160">
        <f t="shared" si="6"/>
        <v>0</v>
      </c>
      <c r="BG100" s="160">
        <f t="shared" si="7"/>
        <v>0</v>
      </c>
      <c r="BH100" s="20" t="s">
        <v>74</v>
      </c>
      <c r="BI100" s="160">
        <f t="shared" si="8"/>
        <v>0</v>
      </c>
      <c r="BJ100" s="20" t="s">
        <v>135</v>
      </c>
      <c r="BK100" s="20" t="s">
        <v>743</v>
      </c>
    </row>
    <row r="101" spans="2:63" s="1" customFormat="1" ht="6.95" customHeight="1" x14ac:dyDescent="0.3"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34"/>
    </row>
  </sheetData>
  <autoFilter ref="C77:K100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topLeftCell="F1" workbookViewId="0">
      <pane ySplit="1" topLeftCell="A68" activePane="bottomLeft" state="frozen"/>
      <selection pane="bottomLeft" activeCell="I78" sqref="I78:L8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2"/>
      <c r="B1" s="13"/>
      <c r="C1" s="13"/>
      <c r="D1" s="14" t="s">
        <v>1</v>
      </c>
      <c r="E1" s="13"/>
      <c r="F1" s="93" t="s">
        <v>97</v>
      </c>
      <c r="G1" s="526" t="s">
        <v>98</v>
      </c>
      <c r="H1" s="526"/>
      <c r="I1" s="13"/>
      <c r="J1" s="93" t="s">
        <v>99</v>
      </c>
      <c r="K1" s="14" t="s">
        <v>100</v>
      </c>
      <c r="L1" s="93" t="s">
        <v>101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496" t="s">
        <v>8</v>
      </c>
      <c r="M2" s="497"/>
      <c r="N2" s="497"/>
      <c r="O2" s="497"/>
      <c r="P2" s="497"/>
      <c r="Q2" s="497"/>
      <c r="R2" s="497"/>
      <c r="S2" s="497"/>
      <c r="T2" s="497"/>
      <c r="U2" s="497"/>
      <c r="V2" s="497"/>
      <c r="AT2" s="20" t="s">
        <v>90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76</v>
      </c>
    </row>
    <row r="4" spans="1:70" ht="36.950000000000003" customHeight="1" x14ac:dyDescent="0.3">
      <c r="B4" s="24"/>
      <c r="C4" s="25"/>
      <c r="D4" s="26" t="s">
        <v>102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 x14ac:dyDescent="0.3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16.5" customHeight="1" x14ac:dyDescent="0.3">
      <c r="B7" s="24"/>
      <c r="C7" s="25"/>
      <c r="D7" s="25"/>
      <c r="E7" s="527" t="str">
        <f>'Rekapitulace stavby'!K6</f>
        <v>Valdice - modernizace tepelného hospodářství EED - SO 03 - Kulturní dům obj. 36</v>
      </c>
      <c r="F7" s="528"/>
      <c r="G7" s="528"/>
      <c r="H7" s="528"/>
      <c r="I7" s="25"/>
      <c r="J7" s="25"/>
      <c r="K7" s="27"/>
    </row>
    <row r="8" spans="1:70" s="1" customFormat="1" ht="15" x14ac:dyDescent="0.3">
      <c r="B8" s="34"/>
      <c r="C8" s="35"/>
      <c r="D8" s="32" t="s">
        <v>103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 x14ac:dyDescent="0.3">
      <c r="B9" s="34"/>
      <c r="C9" s="35"/>
      <c r="D9" s="35"/>
      <c r="E9" s="529" t="s">
        <v>744</v>
      </c>
      <c r="F9" s="530"/>
      <c r="G9" s="530"/>
      <c r="H9" s="530"/>
      <c r="I9" s="3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 x14ac:dyDescent="0.3">
      <c r="B11" s="34"/>
      <c r="C11" s="35"/>
      <c r="D11" s="32" t="s">
        <v>19</v>
      </c>
      <c r="E11" s="35"/>
      <c r="F11" s="30" t="s">
        <v>5</v>
      </c>
      <c r="G11" s="35"/>
      <c r="H11" s="35"/>
      <c r="I11" s="32" t="s">
        <v>20</v>
      </c>
      <c r="J11" s="30" t="s">
        <v>5</v>
      </c>
      <c r="K11" s="38"/>
    </row>
    <row r="12" spans="1:70" s="1" customFormat="1" ht="14.45" customHeight="1" x14ac:dyDescent="0.3">
      <c r="B12" s="34"/>
      <c r="C12" s="35"/>
      <c r="D12" s="32" t="s">
        <v>21</v>
      </c>
      <c r="E12" s="35"/>
      <c r="F12" s="30" t="s">
        <v>22</v>
      </c>
      <c r="G12" s="35"/>
      <c r="H12" s="35"/>
      <c r="I12" s="32" t="s">
        <v>23</v>
      </c>
      <c r="J12" s="95" t="str">
        <f>'Rekapitulace stavby'!AN8</f>
        <v>1. 5. 2018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 x14ac:dyDescent="0.3">
      <c r="B14" s="34"/>
      <c r="C14" s="35"/>
      <c r="D14" s="32" t="s">
        <v>24</v>
      </c>
      <c r="E14" s="35"/>
      <c r="F14" s="35"/>
      <c r="G14" s="35"/>
      <c r="H14" s="35"/>
      <c r="I14" s="32" t="s">
        <v>25</v>
      </c>
      <c r="J14" s="30" t="str">
        <f>IF('Rekapitulace stavby'!AN10="","",'Rekapitulace stavby'!AN10)</f>
        <v>00212423</v>
      </c>
      <c r="K14" s="38"/>
    </row>
    <row r="15" spans="1:70" s="1" customFormat="1" ht="18" customHeight="1" x14ac:dyDescent="0.3">
      <c r="B15" s="34"/>
      <c r="C15" s="35"/>
      <c r="D15" s="35"/>
      <c r="E15" s="30" t="str">
        <f>IF('Rekapitulace stavby'!E11="","",'Rekapitulace stavby'!E11)</f>
        <v>Vězeňská služba České republiky</v>
      </c>
      <c r="F15" s="35"/>
      <c r="G15" s="35"/>
      <c r="H15" s="35"/>
      <c r="I15" s="32" t="s">
        <v>26</v>
      </c>
      <c r="J15" s="30" t="str">
        <f>IF('Rekapitulace stavby'!AN11="","",'Rekapitulace stavby'!AN11)</f>
        <v/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 x14ac:dyDescent="0.3">
      <c r="B17" s="34"/>
      <c r="C17" s="35"/>
      <c r="D17" s="32" t="s">
        <v>27</v>
      </c>
      <c r="E17" s="35"/>
      <c r="F17" s="35"/>
      <c r="G17" s="35"/>
      <c r="H17" s="35"/>
      <c r="I17" s="32" t="s">
        <v>25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26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 x14ac:dyDescent="0.3">
      <c r="B20" s="34"/>
      <c r="C20" s="35"/>
      <c r="D20" s="32" t="s">
        <v>28</v>
      </c>
      <c r="E20" s="35"/>
      <c r="F20" s="35"/>
      <c r="G20" s="35"/>
      <c r="H20" s="35"/>
      <c r="I20" s="32" t="s">
        <v>25</v>
      </c>
      <c r="J20" s="30" t="str">
        <f>IF('Rekapitulace stavby'!AN16="","",'Rekapitulace stavby'!AN16)</f>
        <v>28811208</v>
      </c>
      <c r="K20" s="38"/>
    </row>
    <row r="21" spans="2:11" s="1" customFormat="1" ht="18" customHeight="1" x14ac:dyDescent="0.3">
      <c r="B21" s="34"/>
      <c r="C21" s="35"/>
      <c r="D21" s="35"/>
      <c r="E21" s="30" t="str">
        <f>IF('Rekapitulace stavby'!E17="","",'Rekapitulace stavby'!E17)</f>
        <v>PDE s.r.o.</v>
      </c>
      <c r="F21" s="35"/>
      <c r="G21" s="35"/>
      <c r="H21" s="35"/>
      <c r="I21" s="32" t="s">
        <v>26</v>
      </c>
      <c r="J21" s="30" t="str">
        <f>IF('Rekapitulace stavby'!AN17="","",'Rekapitulace stavby'!AN17)</f>
        <v>CZ28811208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 x14ac:dyDescent="0.3">
      <c r="B23" s="34"/>
      <c r="C23" s="35"/>
      <c r="D23" s="32" t="s">
        <v>30</v>
      </c>
      <c r="E23" s="35"/>
      <c r="F23" s="35"/>
      <c r="G23" s="35"/>
      <c r="H23" s="35"/>
      <c r="I23" s="35"/>
      <c r="J23" s="35"/>
      <c r="K23" s="38"/>
    </row>
    <row r="24" spans="2:11" s="6" customFormat="1" ht="16.5" customHeight="1" x14ac:dyDescent="0.3">
      <c r="B24" s="96"/>
      <c r="C24" s="97"/>
      <c r="D24" s="97"/>
      <c r="E24" s="470" t="s">
        <v>5</v>
      </c>
      <c r="F24" s="470"/>
      <c r="G24" s="470"/>
      <c r="H24" s="470"/>
      <c r="I24" s="97"/>
      <c r="J24" s="97"/>
      <c r="K24" s="98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 x14ac:dyDescent="0.3">
      <c r="B27" s="34"/>
      <c r="C27" s="35"/>
      <c r="D27" s="100" t="s">
        <v>32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 x14ac:dyDescent="0.3">
      <c r="B29" s="34"/>
      <c r="C29" s="35"/>
      <c r="D29" s="35"/>
      <c r="E29" s="35"/>
      <c r="F29" s="39" t="s">
        <v>34</v>
      </c>
      <c r="G29" s="35"/>
      <c r="H29" s="35"/>
      <c r="I29" s="39" t="s">
        <v>33</v>
      </c>
      <c r="J29" s="39" t="s">
        <v>35</v>
      </c>
      <c r="K29" s="38"/>
    </row>
    <row r="30" spans="2:11" s="1" customFormat="1" ht="14.45" customHeight="1" x14ac:dyDescent="0.3">
      <c r="B30" s="34"/>
      <c r="C30" s="35"/>
      <c r="D30" s="42" t="s">
        <v>36</v>
      </c>
      <c r="E30" s="42" t="s">
        <v>37</v>
      </c>
      <c r="F30" s="102">
        <f>ROUND(SUM(BE78:BE82), 2)</f>
        <v>0</v>
      </c>
      <c r="G30" s="35"/>
      <c r="H30" s="35"/>
      <c r="I30" s="103">
        <v>0.21</v>
      </c>
      <c r="J30" s="102">
        <f>ROUND(ROUND((SUM(BE78:BE82)), 2)*I30, 2)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38</v>
      </c>
      <c r="F31" s="102">
        <f>ROUND(SUM(BF78:BF82), 2)</f>
        <v>0</v>
      </c>
      <c r="G31" s="35"/>
      <c r="H31" s="35"/>
      <c r="I31" s="103">
        <v>0.15</v>
      </c>
      <c r="J31" s="102">
        <f>ROUND(ROUND((SUM(BF78:BF82)), 2)*I31, 2)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39</v>
      </c>
      <c r="F32" s="102">
        <f>ROUND(SUM(BG78:BG82),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40</v>
      </c>
      <c r="F33" s="102">
        <f>ROUND(SUM(BH78:BH82),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41</v>
      </c>
      <c r="F34" s="102">
        <f>ROUND(SUM(BI78:BI82),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 x14ac:dyDescent="0.3">
      <c r="B36" s="34"/>
      <c r="C36" s="104"/>
      <c r="D36" s="105" t="s">
        <v>42</v>
      </c>
      <c r="E36" s="64"/>
      <c r="F36" s="64"/>
      <c r="G36" s="106" t="s">
        <v>43</v>
      </c>
      <c r="H36" s="107" t="s">
        <v>44</v>
      </c>
      <c r="I36" s="64"/>
      <c r="J36" s="108">
        <f>SUM(J27:J34)</f>
        <v>0</v>
      </c>
      <c r="K36" s="109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 x14ac:dyDescent="0.3">
      <c r="B42" s="34"/>
      <c r="C42" s="26" t="s">
        <v>104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 x14ac:dyDescent="0.3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6.5" customHeight="1" x14ac:dyDescent="0.3">
      <c r="B45" s="34"/>
      <c r="C45" s="35"/>
      <c r="D45" s="35"/>
      <c r="E45" s="527" t="str">
        <f>E7</f>
        <v>Valdice - modernizace tepelného hospodářství EED - SO 03 - Kulturní dům obj. 36</v>
      </c>
      <c r="F45" s="528"/>
      <c r="G45" s="528"/>
      <c r="H45" s="528"/>
      <c r="I45" s="35"/>
      <c r="J45" s="35"/>
      <c r="K45" s="38"/>
    </row>
    <row r="46" spans="2:11" s="1" customFormat="1" ht="14.45" customHeight="1" x14ac:dyDescent="0.3">
      <c r="B46" s="34"/>
      <c r="C46" s="32" t="s">
        <v>103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7.25" customHeight="1" x14ac:dyDescent="0.3">
      <c r="B47" s="34"/>
      <c r="C47" s="35"/>
      <c r="D47" s="35"/>
      <c r="E47" s="529" t="str">
        <f>E9</f>
        <v xml:space="preserve">D.1.4.d - 02 - Zařízení vzduchotechniky 2 - Vytápění kotelny </v>
      </c>
      <c r="F47" s="530"/>
      <c r="G47" s="530"/>
      <c r="H47" s="530"/>
      <c r="I47" s="3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 x14ac:dyDescent="0.3">
      <c r="B49" s="34"/>
      <c r="C49" s="32" t="s">
        <v>21</v>
      </c>
      <c r="D49" s="35"/>
      <c r="E49" s="35"/>
      <c r="F49" s="30" t="str">
        <f>F12</f>
        <v xml:space="preserve"> </v>
      </c>
      <c r="G49" s="35"/>
      <c r="H49" s="35"/>
      <c r="I49" s="32" t="s">
        <v>23</v>
      </c>
      <c r="J49" s="95" t="str">
        <f>IF(J12="","",J12)</f>
        <v>1. 5. 2018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 x14ac:dyDescent="0.3">
      <c r="B51" s="34"/>
      <c r="C51" s="32" t="s">
        <v>24</v>
      </c>
      <c r="D51" s="35"/>
      <c r="E51" s="35"/>
      <c r="F51" s="30" t="str">
        <f>E15</f>
        <v>Vězeňská služba České republiky</v>
      </c>
      <c r="G51" s="35"/>
      <c r="H51" s="35"/>
      <c r="I51" s="32" t="s">
        <v>28</v>
      </c>
      <c r="J51" s="470" t="str">
        <f>E21</f>
        <v>PDE s.r.o.</v>
      </c>
      <c r="K51" s="38"/>
    </row>
    <row r="52" spans="2:47" s="1" customFormat="1" ht="14.45" customHeight="1" x14ac:dyDescent="0.3">
      <c r="B52" s="34"/>
      <c r="C52" s="32" t="s">
        <v>27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522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 x14ac:dyDescent="0.3">
      <c r="B54" s="34"/>
      <c r="C54" s="111" t="s">
        <v>105</v>
      </c>
      <c r="D54" s="104"/>
      <c r="E54" s="104"/>
      <c r="F54" s="104"/>
      <c r="G54" s="104"/>
      <c r="H54" s="104"/>
      <c r="I54" s="104"/>
      <c r="J54" s="112" t="s">
        <v>106</v>
      </c>
      <c r="K54" s="11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 x14ac:dyDescent="0.3">
      <c r="B56" s="34"/>
      <c r="C56" s="114" t="s">
        <v>107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108</v>
      </c>
    </row>
    <row r="57" spans="2:47" s="7" customFormat="1" ht="24.95" customHeight="1" x14ac:dyDescent="0.3">
      <c r="B57" s="115"/>
      <c r="C57" s="116"/>
      <c r="D57" s="117" t="s">
        <v>109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 x14ac:dyDescent="0.3">
      <c r="B58" s="121"/>
      <c r="C58" s="122"/>
      <c r="D58" s="123" t="s">
        <v>675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 x14ac:dyDescent="0.3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 x14ac:dyDescent="0.3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 x14ac:dyDescent="0.3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 x14ac:dyDescent="0.3">
      <c r="B65" s="34"/>
      <c r="C65" s="54" t="s">
        <v>111</v>
      </c>
      <c r="L65" s="34"/>
    </row>
    <row r="66" spans="2:63" s="1" customFormat="1" ht="6.95" customHeight="1" x14ac:dyDescent="0.3">
      <c r="B66" s="34"/>
      <c r="L66" s="34"/>
    </row>
    <row r="67" spans="2:63" s="1" customFormat="1" ht="14.45" customHeight="1" x14ac:dyDescent="0.3">
      <c r="B67" s="34"/>
      <c r="C67" s="56" t="s">
        <v>17</v>
      </c>
      <c r="L67" s="34"/>
    </row>
    <row r="68" spans="2:63" s="1" customFormat="1" ht="16.5" customHeight="1" x14ac:dyDescent="0.3">
      <c r="B68" s="34"/>
      <c r="E68" s="523" t="str">
        <f>E7</f>
        <v>Valdice - modernizace tepelného hospodářství EED - SO 03 - Kulturní dům obj. 36</v>
      </c>
      <c r="F68" s="524"/>
      <c r="G68" s="524"/>
      <c r="H68" s="524"/>
      <c r="L68" s="34"/>
    </row>
    <row r="69" spans="2:63" s="1" customFormat="1" ht="14.45" customHeight="1" x14ac:dyDescent="0.3">
      <c r="B69" s="34"/>
      <c r="C69" s="56" t="s">
        <v>103</v>
      </c>
      <c r="L69" s="34"/>
    </row>
    <row r="70" spans="2:63" s="1" customFormat="1" ht="17.25" customHeight="1" x14ac:dyDescent="0.3">
      <c r="B70" s="34"/>
      <c r="E70" s="481" t="str">
        <f>E9</f>
        <v xml:space="preserve">D.1.4.d - 02 - Zařízení vzduchotechniky 2 - Vytápění kotelny </v>
      </c>
      <c r="F70" s="525"/>
      <c r="G70" s="525"/>
      <c r="H70" s="525"/>
      <c r="L70" s="34"/>
    </row>
    <row r="71" spans="2:63" s="1" customFormat="1" ht="6.95" customHeight="1" x14ac:dyDescent="0.3">
      <c r="B71" s="34"/>
      <c r="L71" s="34"/>
    </row>
    <row r="72" spans="2:63" s="1" customFormat="1" ht="18" customHeight="1" x14ac:dyDescent="0.3">
      <c r="B72" s="34"/>
      <c r="C72" s="56" t="s">
        <v>21</v>
      </c>
      <c r="F72" s="127" t="str">
        <f>F12</f>
        <v xml:space="preserve"> </v>
      </c>
      <c r="I72" s="56" t="s">
        <v>23</v>
      </c>
      <c r="J72" s="60" t="str">
        <f>IF(J12="","",J12)</f>
        <v>1. 5. 2018</v>
      </c>
      <c r="L72" s="34"/>
    </row>
    <row r="73" spans="2:63" s="1" customFormat="1" ht="6.95" customHeight="1" x14ac:dyDescent="0.3">
      <c r="B73" s="34"/>
      <c r="L73" s="34"/>
    </row>
    <row r="74" spans="2:63" s="1" customFormat="1" ht="15" x14ac:dyDescent="0.3">
      <c r="B74" s="34"/>
      <c r="C74" s="56" t="s">
        <v>24</v>
      </c>
      <c r="F74" s="127" t="str">
        <f>E15</f>
        <v>Vězeňská služba České republiky</v>
      </c>
      <c r="I74" s="56" t="s">
        <v>28</v>
      </c>
      <c r="J74" s="127" t="str">
        <f>E21</f>
        <v>PDE s.r.o.</v>
      </c>
      <c r="L74" s="34"/>
    </row>
    <row r="75" spans="2:63" s="1" customFormat="1" ht="14.45" customHeight="1" x14ac:dyDescent="0.3">
      <c r="B75" s="34"/>
      <c r="C75" s="56" t="s">
        <v>27</v>
      </c>
      <c r="F75" s="127" t="str">
        <f>IF(E18="","",E18)</f>
        <v xml:space="preserve"> </v>
      </c>
      <c r="L75" s="34"/>
    </row>
    <row r="76" spans="2:63" s="1" customFormat="1" ht="10.35" customHeight="1" x14ac:dyDescent="0.3">
      <c r="B76" s="34"/>
      <c r="L76" s="34"/>
    </row>
    <row r="77" spans="2:63" s="9" customFormat="1" ht="29.25" customHeight="1" x14ac:dyDescent="0.3">
      <c r="B77" s="128"/>
      <c r="C77" s="129" t="s">
        <v>112</v>
      </c>
      <c r="D77" s="130" t="s">
        <v>51</v>
      </c>
      <c r="E77" s="130" t="s">
        <v>47</v>
      </c>
      <c r="F77" s="130" t="s">
        <v>113</v>
      </c>
      <c r="G77" s="130" t="s">
        <v>114</v>
      </c>
      <c r="H77" s="130" t="s">
        <v>115</v>
      </c>
      <c r="I77" s="130" t="s">
        <v>116</v>
      </c>
      <c r="J77" s="130" t="s">
        <v>106</v>
      </c>
      <c r="K77" s="131" t="s">
        <v>117</v>
      </c>
      <c r="L77" s="128"/>
      <c r="M77" s="66" t="s">
        <v>118</v>
      </c>
      <c r="N77" s="67" t="s">
        <v>36</v>
      </c>
      <c r="O77" s="67" t="s">
        <v>119</v>
      </c>
      <c r="P77" s="67" t="s">
        <v>120</v>
      </c>
      <c r="Q77" s="67" t="s">
        <v>121</v>
      </c>
      <c r="R77" s="67" t="s">
        <v>122</v>
      </c>
      <c r="S77" s="67" t="s">
        <v>123</v>
      </c>
      <c r="T77" s="68" t="s">
        <v>124</v>
      </c>
    </row>
    <row r="78" spans="2:63" s="1" customFormat="1" ht="29.25" customHeight="1" x14ac:dyDescent="0.35">
      <c r="B78" s="34"/>
      <c r="C78" s="70" t="s">
        <v>107</v>
      </c>
      <c r="J78" s="132"/>
      <c r="L78" s="34"/>
      <c r="M78" s="69"/>
      <c r="N78" s="61"/>
      <c r="O78" s="61"/>
      <c r="P78" s="133">
        <f>P79</f>
        <v>0</v>
      </c>
      <c r="Q78" s="61"/>
      <c r="R78" s="133">
        <f>R79</f>
        <v>0</v>
      </c>
      <c r="S78" s="61"/>
      <c r="T78" s="134">
        <f>T79</f>
        <v>0</v>
      </c>
      <c r="AT78" s="20" t="s">
        <v>65</v>
      </c>
      <c r="AU78" s="20" t="s">
        <v>108</v>
      </c>
      <c r="BK78" s="135">
        <f>BK79</f>
        <v>0</v>
      </c>
    </row>
    <row r="79" spans="2:63" s="10" customFormat="1" ht="37.35" customHeight="1" x14ac:dyDescent="0.35">
      <c r="B79" s="136"/>
      <c r="D79" s="137" t="s">
        <v>65</v>
      </c>
      <c r="E79" s="138" t="s">
        <v>125</v>
      </c>
      <c r="F79" s="138" t="s">
        <v>126</v>
      </c>
      <c r="J79" s="139"/>
      <c r="L79" s="136"/>
      <c r="M79" s="140"/>
      <c r="N79" s="141"/>
      <c r="O79" s="141"/>
      <c r="P79" s="142">
        <f>P80</f>
        <v>0</v>
      </c>
      <c r="Q79" s="141"/>
      <c r="R79" s="142">
        <f>R80</f>
        <v>0</v>
      </c>
      <c r="S79" s="141"/>
      <c r="T79" s="143">
        <f>T80</f>
        <v>0</v>
      </c>
      <c r="AR79" s="137" t="s">
        <v>76</v>
      </c>
      <c r="AT79" s="144" t="s">
        <v>65</v>
      </c>
      <c r="AU79" s="144" t="s">
        <v>66</v>
      </c>
      <c r="AY79" s="137" t="s">
        <v>127</v>
      </c>
      <c r="BK79" s="145">
        <f>BK80</f>
        <v>0</v>
      </c>
    </row>
    <row r="80" spans="2:63" s="10" customFormat="1" ht="19.899999999999999" customHeight="1" x14ac:dyDescent="0.3">
      <c r="B80" s="136"/>
      <c r="D80" s="137" t="s">
        <v>65</v>
      </c>
      <c r="E80" s="146" t="s">
        <v>676</v>
      </c>
      <c r="F80" s="146" t="s">
        <v>677</v>
      </c>
      <c r="J80" s="147"/>
      <c r="L80" s="136"/>
      <c r="M80" s="140"/>
      <c r="N80" s="141"/>
      <c r="O80" s="141"/>
      <c r="P80" s="142">
        <f>SUM(P81:P82)</f>
        <v>0</v>
      </c>
      <c r="Q80" s="141"/>
      <c r="R80" s="142">
        <f>SUM(R81:R82)</f>
        <v>0</v>
      </c>
      <c r="S80" s="141"/>
      <c r="T80" s="143">
        <f>SUM(T81:T82)</f>
        <v>0</v>
      </c>
      <c r="AR80" s="137" t="s">
        <v>76</v>
      </c>
      <c r="AT80" s="144" t="s">
        <v>65</v>
      </c>
      <c r="AU80" s="144" t="s">
        <v>74</v>
      </c>
      <c r="AY80" s="137" t="s">
        <v>127</v>
      </c>
      <c r="BK80" s="145">
        <f>SUM(BK81:BK82)</f>
        <v>0</v>
      </c>
    </row>
    <row r="81" spans="2:65" s="1" customFormat="1" ht="38.25" customHeight="1" x14ac:dyDescent="0.3">
      <c r="B81" s="148"/>
      <c r="C81" s="149" t="s">
        <v>74</v>
      </c>
      <c r="D81" s="149" t="s">
        <v>130</v>
      </c>
      <c r="E81" s="150" t="s">
        <v>745</v>
      </c>
      <c r="F81" s="151" t="s">
        <v>746</v>
      </c>
      <c r="G81" s="152" t="s">
        <v>133</v>
      </c>
      <c r="H81" s="153">
        <v>1</v>
      </c>
      <c r="I81" s="154"/>
      <c r="J81" s="154"/>
      <c r="K81" s="151"/>
      <c r="L81" s="155"/>
      <c r="M81" s="156" t="s">
        <v>5</v>
      </c>
      <c r="N81" s="161" t="s">
        <v>37</v>
      </c>
      <c r="O81" s="162">
        <v>0</v>
      </c>
      <c r="P81" s="162">
        <f>O81*H81</f>
        <v>0</v>
      </c>
      <c r="Q81" s="162">
        <v>0</v>
      </c>
      <c r="R81" s="162">
        <f>Q81*H81</f>
        <v>0</v>
      </c>
      <c r="S81" s="162">
        <v>0</v>
      </c>
      <c r="T81" s="163">
        <f>S81*H81</f>
        <v>0</v>
      </c>
      <c r="AR81" s="20" t="s">
        <v>134</v>
      </c>
      <c r="AT81" s="20" t="s">
        <v>130</v>
      </c>
      <c r="AU81" s="20" t="s">
        <v>76</v>
      </c>
      <c r="AY81" s="20" t="s">
        <v>127</v>
      </c>
      <c r="BE81" s="160">
        <f>IF(N81="základní",J81,0)</f>
        <v>0</v>
      </c>
      <c r="BF81" s="160">
        <f>IF(N81="snížená",J81,0)</f>
        <v>0</v>
      </c>
      <c r="BG81" s="160">
        <f>IF(N81="zákl. přenesená",J81,0)</f>
        <v>0</v>
      </c>
      <c r="BH81" s="160">
        <f>IF(N81="sníž. přenesená",J81,0)</f>
        <v>0</v>
      </c>
      <c r="BI81" s="160">
        <f>IF(N81="nulová",J81,0)</f>
        <v>0</v>
      </c>
      <c r="BJ81" s="20" t="s">
        <v>74</v>
      </c>
      <c r="BK81" s="160">
        <f>ROUND(I81*H81,2)</f>
        <v>0</v>
      </c>
      <c r="BL81" s="20" t="s">
        <v>135</v>
      </c>
      <c r="BM81" s="20" t="s">
        <v>747</v>
      </c>
    </row>
    <row r="82" spans="2:65" s="1" customFormat="1" ht="40.5" customHeight="1" x14ac:dyDescent="0.3">
      <c r="B82" s="148"/>
      <c r="C82" s="149" t="s">
        <v>76</v>
      </c>
      <c r="D82" s="149" t="s">
        <v>130</v>
      </c>
      <c r="E82" s="150" t="s">
        <v>748</v>
      </c>
      <c r="F82" s="151" t="s">
        <v>749</v>
      </c>
      <c r="G82" s="152" t="s">
        <v>133</v>
      </c>
      <c r="H82" s="153">
        <v>1</v>
      </c>
      <c r="I82" s="154"/>
      <c r="J82" s="154"/>
      <c r="K82" s="151"/>
      <c r="L82" s="155"/>
      <c r="M82" s="156" t="s">
        <v>5</v>
      </c>
      <c r="N82" s="157" t="s">
        <v>37</v>
      </c>
      <c r="O82" s="158">
        <v>0</v>
      </c>
      <c r="P82" s="158">
        <f>O82*H82</f>
        <v>0</v>
      </c>
      <c r="Q82" s="158">
        <v>0</v>
      </c>
      <c r="R82" s="158">
        <f>Q82*H82</f>
        <v>0</v>
      </c>
      <c r="S82" s="158">
        <v>0</v>
      </c>
      <c r="T82" s="159">
        <f>S82*H82</f>
        <v>0</v>
      </c>
      <c r="AR82" s="20" t="s">
        <v>134</v>
      </c>
      <c r="AT82" s="20" t="s">
        <v>130</v>
      </c>
      <c r="AU82" s="20" t="s">
        <v>76</v>
      </c>
      <c r="AY82" s="20" t="s">
        <v>127</v>
      </c>
      <c r="BE82" s="160">
        <f>IF(N82="základní",J82,0)</f>
        <v>0</v>
      </c>
      <c r="BF82" s="160">
        <f>IF(N82="snížená",J82,0)</f>
        <v>0</v>
      </c>
      <c r="BG82" s="160">
        <f>IF(N82="zákl. přenesená",J82,0)</f>
        <v>0</v>
      </c>
      <c r="BH82" s="160">
        <f>IF(N82="sníž. přenesená",J82,0)</f>
        <v>0</v>
      </c>
      <c r="BI82" s="160">
        <f>IF(N82="nulová",J82,0)</f>
        <v>0</v>
      </c>
      <c r="BJ82" s="20" t="s">
        <v>74</v>
      </c>
      <c r="BK82" s="160">
        <f>ROUND(I82*H82,2)</f>
        <v>0</v>
      </c>
      <c r="BL82" s="20" t="s">
        <v>135</v>
      </c>
      <c r="BM82" s="20" t="s">
        <v>750</v>
      </c>
    </row>
    <row r="83" spans="2:65" s="1" customFormat="1" ht="6.95" customHeight="1" x14ac:dyDescent="0.3"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34"/>
    </row>
  </sheetData>
  <autoFilter ref="C77:K82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topLeftCell="F1" workbookViewId="0">
      <pane ySplit="1" topLeftCell="A66" activePane="bottomLeft" state="frozen"/>
      <selection pane="bottomLeft" activeCell="I78" sqref="I78:W8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92"/>
      <c r="B1" s="13"/>
      <c r="C1" s="13"/>
      <c r="D1" s="14" t="s">
        <v>1</v>
      </c>
      <c r="E1" s="13"/>
      <c r="F1" s="93" t="s">
        <v>97</v>
      </c>
      <c r="G1" s="526" t="s">
        <v>98</v>
      </c>
      <c r="H1" s="526"/>
      <c r="I1" s="13"/>
      <c r="J1" s="93" t="s">
        <v>99</v>
      </c>
      <c r="K1" s="14" t="s">
        <v>100</v>
      </c>
      <c r="L1" s="93" t="s">
        <v>101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 x14ac:dyDescent="0.3">
      <c r="L2" s="496" t="s">
        <v>8</v>
      </c>
      <c r="M2" s="497"/>
      <c r="N2" s="497"/>
      <c r="O2" s="497"/>
      <c r="P2" s="497"/>
      <c r="Q2" s="497"/>
      <c r="R2" s="497"/>
      <c r="S2" s="497"/>
      <c r="T2" s="497"/>
      <c r="U2" s="497"/>
      <c r="V2" s="497"/>
      <c r="AT2" s="20" t="s">
        <v>93</v>
      </c>
    </row>
    <row r="3" spans="1:70" ht="6.95" customHeight="1" x14ac:dyDescent="0.3">
      <c r="B3" s="21"/>
      <c r="C3" s="22"/>
      <c r="D3" s="22"/>
      <c r="E3" s="22"/>
      <c r="F3" s="22"/>
      <c r="G3" s="22"/>
      <c r="H3" s="22"/>
      <c r="I3" s="22"/>
      <c r="J3" s="22"/>
      <c r="K3" s="23"/>
      <c r="AT3" s="20" t="s">
        <v>76</v>
      </c>
    </row>
    <row r="4" spans="1:70" ht="36.950000000000003" customHeight="1" x14ac:dyDescent="0.3">
      <c r="B4" s="24"/>
      <c r="C4" s="25"/>
      <c r="D4" s="26" t="s">
        <v>102</v>
      </c>
      <c r="E4" s="25"/>
      <c r="F4" s="25"/>
      <c r="G4" s="25"/>
      <c r="H4" s="25"/>
      <c r="I4" s="25"/>
      <c r="J4" s="25"/>
      <c r="K4" s="27"/>
      <c r="M4" s="28" t="s">
        <v>13</v>
      </c>
      <c r="AT4" s="20" t="s">
        <v>6</v>
      </c>
    </row>
    <row r="5" spans="1:70" ht="6.95" customHeight="1" x14ac:dyDescent="0.3">
      <c r="B5" s="24"/>
      <c r="C5" s="25"/>
      <c r="D5" s="25"/>
      <c r="E5" s="25"/>
      <c r="F5" s="25"/>
      <c r="G5" s="25"/>
      <c r="H5" s="25"/>
      <c r="I5" s="25"/>
      <c r="J5" s="25"/>
      <c r="K5" s="27"/>
    </row>
    <row r="6" spans="1:70" ht="15" x14ac:dyDescent="0.3">
      <c r="B6" s="24"/>
      <c r="C6" s="25"/>
      <c r="D6" s="32" t="s">
        <v>17</v>
      </c>
      <c r="E6" s="25"/>
      <c r="F6" s="25"/>
      <c r="G6" s="25"/>
      <c r="H6" s="25"/>
      <c r="I6" s="25"/>
      <c r="J6" s="25"/>
      <c r="K6" s="27"/>
    </row>
    <row r="7" spans="1:70" ht="16.5" customHeight="1" x14ac:dyDescent="0.3">
      <c r="B7" s="24"/>
      <c r="C7" s="25"/>
      <c r="D7" s="25"/>
      <c r="E7" s="527" t="str">
        <f>'Rekapitulace stavby'!K6</f>
        <v>Valdice - modernizace tepelného hospodářství EED - SO 03 - Kulturní dům obj. 36</v>
      </c>
      <c r="F7" s="528"/>
      <c r="G7" s="528"/>
      <c r="H7" s="528"/>
      <c r="I7" s="25"/>
      <c r="J7" s="25"/>
      <c r="K7" s="27"/>
    </row>
    <row r="8" spans="1:70" s="1" customFormat="1" ht="15" x14ac:dyDescent="0.3">
      <c r="B8" s="34"/>
      <c r="C8" s="35"/>
      <c r="D8" s="32" t="s">
        <v>103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 x14ac:dyDescent="0.3">
      <c r="B9" s="34"/>
      <c r="C9" s="35"/>
      <c r="D9" s="35"/>
      <c r="E9" s="529" t="s">
        <v>751</v>
      </c>
      <c r="F9" s="530"/>
      <c r="G9" s="530"/>
      <c r="H9" s="530"/>
      <c r="I9" s="35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 x14ac:dyDescent="0.3">
      <c r="B11" s="34"/>
      <c r="C11" s="35"/>
      <c r="D11" s="32" t="s">
        <v>19</v>
      </c>
      <c r="E11" s="35"/>
      <c r="F11" s="30" t="s">
        <v>5</v>
      </c>
      <c r="G11" s="35"/>
      <c r="H11" s="35"/>
      <c r="I11" s="32" t="s">
        <v>20</v>
      </c>
      <c r="J11" s="30" t="s">
        <v>5</v>
      </c>
      <c r="K11" s="38"/>
    </row>
    <row r="12" spans="1:70" s="1" customFormat="1" ht="14.45" customHeight="1" x14ac:dyDescent="0.3">
      <c r="B12" s="34"/>
      <c r="C12" s="35"/>
      <c r="D12" s="32" t="s">
        <v>21</v>
      </c>
      <c r="E12" s="35"/>
      <c r="F12" s="30" t="s">
        <v>22</v>
      </c>
      <c r="G12" s="35"/>
      <c r="H12" s="35"/>
      <c r="I12" s="32" t="s">
        <v>23</v>
      </c>
      <c r="J12" s="95" t="str">
        <f>'Rekapitulace stavby'!AN8</f>
        <v>1. 5. 2018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 x14ac:dyDescent="0.3">
      <c r="B14" s="34"/>
      <c r="C14" s="35"/>
      <c r="D14" s="32" t="s">
        <v>24</v>
      </c>
      <c r="E14" s="35"/>
      <c r="F14" s="35"/>
      <c r="G14" s="35"/>
      <c r="H14" s="35"/>
      <c r="I14" s="32" t="s">
        <v>25</v>
      </c>
      <c r="J14" s="30" t="str">
        <f>IF('Rekapitulace stavby'!AN10="","",'Rekapitulace stavby'!AN10)</f>
        <v>00212423</v>
      </c>
      <c r="K14" s="38"/>
    </row>
    <row r="15" spans="1:70" s="1" customFormat="1" ht="18" customHeight="1" x14ac:dyDescent="0.3">
      <c r="B15" s="34"/>
      <c r="C15" s="35"/>
      <c r="D15" s="35"/>
      <c r="E15" s="30" t="str">
        <f>IF('Rekapitulace stavby'!E11="","",'Rekapitulace stavby'!E11)</f>
        <v>Vězeňská služba České republiky</v>
      </c>
      <c r="F15" s="35"/>
      <c r="G15" s="35"/>
      <c r="H15" s="35"/>
      <c r="I15" s="32" t="s">
        <v>26</v>
      </c>
      <c r="J15" s="30" t="str">
        <f>IF('Rekapitulace stavby'!AN11="","",'Rekapitulace stavby'!AN11)</f>
        <v/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 x14ac:dyDescent="0.3">
      <c r="B17" s="34"/>
      <c r="C17" s="35"/>
      <c r="D17" s="32" t="s">
        <v>27</v>
      </c>
      <c r="E17" s="35"/>
      <c r="F17" s="35"/>
      <c r="G17" s="35"/>
      <c r="H17" s="35"/>
      <c r="I17" s="32" t="s">
        <v>25</v>
      </c>
      <c r="J17" s="30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30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2" t="s">
        <v>26</v>
      </c>
      <c r="J18" s="30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 x14ac:dyDescent="0.3">
      <c r="B20" s="34"/>
      <c r="C20" s="35"/>
      <c r="D20" s="32" t="s">
        <v>28</v>
      </c>
      <c r="E20" s="35"/>
      <c r="F20" s="35"/>
      <c r="G20" s="35"/>
      <c r="H20" s="35"/>
      <c r="I20" s="32" t="s">
        <v>25</v>
      </c>
      <c r="J20" s="30" t="str">
        <f>IF('Rekapitulace stavby'!AN16="","",'Rekapitulace stavby'!AN16)</f>
        <v>28811208</v>
      </c>
      <c r="K20" s="38"/>
    </row>
    <row r="21" spans="2:11" s="1" customFormat="1" ht="18" customHeight="1" x14ac:dyDescent="0.3">
      <c r="B21" s="34"/>
      <c r="C21" s="35"/>
      <c r="D21" s="35"/>
      <c r="E21" s="30" t="str">
        <f>IF('Rekapitulace stavby'!E17="","",'Rekapitulace stavby'!E17)</f>
        <v>PDE s.r.o.</v>
      </c>
      <c r="F21" s="35"/>
      <c r="G21" s="35"/>
      <c r="H21" s="35"/>
      <c r="I21" s="32" t="s">
        <v>26</v>
      </c>
      <c r="J21" s="30" t="str">
        <f>IF('Rekapitulace stavby'!AN17="","",'Rekapitulace stavby'!AN17)</f>
        <v>CZ28811208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 x14ac:dyDescent="0.3">
      <c r="B23" s="34"/>
      <c r="C23" s="35"/>
      <c r="D23" s="32" t="s">
        <v>30</v>
      </c>
      <c r="E23" s="35"/>
      <c r="F23" s="35"/>
      <c r="G23" s="35"/>
      <c r="H23" s="35"/>
      <c r="I23" s="35"/>
      <c r="J23" s="35"/>
      <c r="K23" s="38"/>
    </row>
    <row r="24" spans="2:11" s="6" customFormat="1" ht="16.5" customHeight="1" x14ac:dyDescent="0.3">
      <c r="B24" s="96"/>
      <c r="C24" s="97"/>
      <c r="D24" s="97"/>
      <c r="E24" s="470" t="s">
        <v>5</v>
      </c>
      <c r="F24" s="470"/>
      <c r="G24" s="470"/>
      <c r="H24" s="470"/>
      <c r="I24" s="97"/>
      <c r="J24" s="97"/>
      <c r="K24" s="98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 x14ac:dyDescent="0.3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 x14ac:dyDescent="0.3">
      <c r="B27" s="34"/>
      <c r="C27" s="35"/>
      <c r="D27" s="100" t="s">
        <v>32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 x14ac:dyDescent="0.3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 x14ac:dyDescent="0.3">
      <c r="B29" s="34"/>
      <c r="C29" s="35"/>
      <c r="D29" s="35"/>
      <c r="E29" s="35"/>
      <c r="F29" s="39" t="s">
        <v>34</v>
      </c>
      <c r="G29" s="35"/>
      <c r="H29" s="35"/>
      <c r="I29" s="39" t="s">
        <v>33</v>
      </c>
      <c r="J29" s="39" t="s">
        <v>35</v>
      </c>
      <c r="K29" s="38"/>
    </row>
    <row r="30" spans="2:11" s="1" customFormat="1" ht="14.45" customHeight="1" x14ac:dyDescent="0.3">
      <c r="B30" s="34"/>
      <c r="C30" s="35"/>
      <c r="D30" s="42" t="s">
        <v>36</v>
      </c>
      <c r="E30" s="42" t="s">
        <v>37</v>
      </c>
      <c r="F30" s="102">
        <f>ROUND(SUM(BE78:BE87), 2)</f>
        <v>0</v>
      </c>
      <c r="G30" s="35"/>
      <c r="H30" s="35"/>
      <c r="I30" s="103">
        <v>0.21</v>
      </c>
      <c r="J30" s="102">
        <f>ROUND(ROUND((SUM(BE78:BE87)), 2)*I30, 2)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38</v>
      </c>
      <c r="F31" s="102">
        <f>ROUND(SUM(BF78:BF87), 2)</f>
        <v>0</v>
      </c>
      <c r="G31" s="35"/>
      <c r="H31" s="35"/>
      <c r="I31" s="103">
        <v>0.15</v>
      </c>
      <c r="J31" s="102">
        <f>ROUND(ROUND((SUM(BF78:BF87)), 2)*I31, 2)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39</v>
      </c>
      <c r="F32" s="102">
        <f>ROUND(SUM(BG78:BG87),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40</v>
      </c>
      <c r="F33" s="102">
        <f>ROUND(SUM(BH78:BH87),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41</v>
      </c>
      <c r="F34" s="102">
        <f>ROUND(SUM(BI78:BI87),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 x14ac:dyDescent="0.3">
      <c r="B36" s="34"/>
      <c r="C36" s="104"/>
      <c r="D36" s="105" t="s">
        <v>42</v>
      </c>
      <c r="E36" s="64"/>
      <c r="F36" s="64"/>
      <c r="G36" s="106" t="s">
        <v>43</v>
      </c>
      <c r="H36" s="107" t="s">
        <v>44</v>
      </c>
      <c r="I36" s="64"/>
      <c r="J36" s="108">
        <f>SUM(J27:J34)</f>
        <v>0</v>
      </c>
      <c r="K36" s="109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 x14ac:dyDescent="0.3">
      <c r="B42" s="34"/>
      <c r="C42" s="26" t="s">
        <v>104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 x14ac:dyDescent="0.3">
      <c r="B44" s="34"/>
      <c r="C44" s="32" t="s">
        <v>17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6.5" customHeight="1" x14ac:dyDescent="0.3">
      <c r="B45" s="34"/>
      <c r="C45" s="35"/>
      <c r="D45" s="35"/>
      <c r="E45" s="527" t="str">
        <f>E7</f>
        <v>Valdice - modernizace tepelného hospodářství EED - SO 03 - Kulturní dům obj. 36</v>
      </c>
      <c r="F45" s="528"/>
      <c r="G45" s="528"/>
      <c r="H45" s="528"/>
      <c r="I45" s="35"/>
      <c r="J45" s="35"/>
      <c r="K45" s="38"/>
    </row>
    <row r="46" spans="2:11" s="1" customFormat="1" ht="14.45" customHeight="1" x14ac:dyDescent="0.3">
      <c r="B46" s="34"/>
      <c r="C46" s="32" t="s">
        <v>103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7.25" customHeight="1" x14ac:dyDescent="0.3">
      <c r="B47" s="34"/>
      <c r="C47" s="35"/>
      <c r="D47" s="35"/>
      <c r="E47" s="529" t="str">
        <f>E9</f>
        <v>D.1.4.d - 03 - Zařízení vzduchotechniky - Ostatní</v>
      </c>
      <c r="F47" s="530"/>
      <c r="G47" s="530"/>
      <c r="H47" s="530"/>
      <c r="I47" s="35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 x14ac:dyDescent="0.3">
      <c r="B49" s="34"/>
      <c r="C49" s="32" t="s">
        <v>21</v>
      </c>
      <c r="D49" s="35"/>
      <c r="E49" s="35"/>
      <c r="F49" s="30" t="str">
        <f>F12</f>
        <v xml:space="preserve"> </v>
      </c>
      <c r="G49" s="35"/>
      <c r="H49" s="35"/>
      <c r="I49" s="32" t="s">
        <v>23</v>
      </c>
      <c r="J49" s="95" t="str">
        <f>IF(J12="","",J12)</f>
        <v>1. 5. 2018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 x14ac:dyDescent="0.3">
      <c r="B51" s="34"/>
      <c r="C51" s="32" t="s">
        <v>24</v>
      </c>
      <c r="D51" s="35"/>
      <c r="E51" s="35"/>
      <c r="F51" s="30" t="str">
        <f>E15</f>
        <v>Vězeňská služba České republiky</v>
      </c>
      <c r="G51" s="35"/>
      <c r="H51" s="35"/>
      <c r="I51" s="32" t="s">
        <v>28</v>
      </c>
      <c r="J51" s="470" t="str">
        <f>E21</f>
        <v>PDE s.r.o.</v>
      </c>
      <c r="K51" s="38"/>
    </row>
    <row r="52" spans="2:47" s="1" customFormat="1" ht="14.45" customHeight="1" x14ac:dyDescent="0.3">
      <c r="B52" s="34"/>
      <c r="C52" s="32" t="s">
        <v>27</v>
      </c>
      <c r="D52" s="35"/>
      <c r="E52" s="35"/>
      <c r="F52" s="30" t="str">
        <f>IF(E18="","",E18)</f>
        <v xml:space="preserve"> </v>
      </c>
      <c r="G52" s="35"/>
      <c r="H52" s="35"/>
      <c r="I52" s="35"/>
      <c r="J52" s="522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 x14ac:dyDescent="0.3">
      <c r="B54" s="34"/>
      <c r="C54" s="111" t="s">
        <v>105</v>
      </c>
      <c r="D54" s="104"/>
      <c r="E54" s="104"/>
      <c r="F54" s="104"/>
      <c r="G54" s="104"/>
      <c r="H54" s="104"/>
      <c r="I54" s="104"/>
      <c r="J54" s="112" t="s">
        <v>106</v>
      </c>
      <c r="K54" s="113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 x14ac:dyDescent="0.3">
      <c r="B56" s="34"/>
      <c r="C56" s="114" t="s">
        <v>107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20" t="s">
        <v>108</v>
      </c>
    </row>
    <row r="57" spans="2:47" s="7" customFormat="1" ht="24.95" customHeight="1" x14ac:dyDescent="0.3">
      <c r="B57" s="115"/>
      <c r="C57" s="116"/>
      <c r="D57" s="117" t="s">
        <v>109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8" customFormat="1" ht="19.899999999999999" customHeight="1" x14ac:dyDescent="0.3">
      <c r="B58" s="121"/>
      <c r="C58" s="122"/>
      <c r="D58" s="123" t="s">
        <v>110</v>
      </c>
      <c r="E58" s="124"/>
      <c r="F58" s="124"/>
      <c r="G58" s="124"/>
      <c r="H58" s="124"/>
      <c r="I58" s="124"/>
      <c r="J58" s="125">
        <f>J80</f>
        <v>0</v>
      </c>
      <c r="K58" s="126"/>
    </row>
    <row r="59" spans="2:47" s="1" customFormat="1" ht="21.75" customHeight="1" x14ac:dyDescent="0.3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 x14ac:dyDescent="0.3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 x14ac:dyDescent="0.3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3" s="1" customFormat="1" ht="36.950000000000003" customHeight="1" x14ac:dyDescent="0.3">
      <c r="B65" s="34"/>
      <c r="C65" s="54" t="s">
        <v>111</v>
      </c>
      <c r="L65" s="34"/>
    </row>
    <row r="66" spans="2:63" s="1" customFormat="1" ht="6.95" customHeight="1" x14ac:dyDescent="0.3">
      <c r="B66" s="34"/>
      <c r="L66" s="34"/>
    </row>
    <row r="67" spans="2:63" s="1" customFormat="1" ht="14.45" customHeight="1" x14ac:dyDescent="0.3">
      <c r="B67" s="34"/>
      <c r="C67" s="56" t="s">
        <v>17</v>
      </c>
      <c r="L67" s="34"/>
    </row>
    <row r="68" spans="2:63" s="1" customFormat="1" ht="16.5" customHeight="1" x14ac:dyDescent="0.3">
      <c r="B68" s="34"/>
      <c r="E68" s="523" t="str">
        <f>E7</f>
        <v>Valdice - modernizace tepelného hospodářství EED - SO 03 - Kulturní dům obj. 36</v>
      </c>
      <c r="F68" s="524"/>
      <c r="G68" s="524"/>
      <c r="H68" s="524"/>
      <c r="L68" s="34"/>
    </row>
    <row r="69" spans="2:63" s="1" customFormat="1" ht="14.45" customHeight="1" x14ac:dyDescent="0.3">
      <c r="B69" s="34"/>
      <c r="C69" s="56" t="s">
        <v>103</v>
      </c>
      <c r="L69" s="34"/>
    </row>
    <row r="70" spans="2:63" s="1" customFormat="1" ht="17.25" customHeight="1" x14ac:dyDescent="0.3">
      <c r="B70" s="34"/>
      <c r="E70" s="481" t="str">
        <f>E9</f>
        <v>D.1.4.d - 03 - Zařízení vzduchotechniky - Ostatní</v>
      </c>
      <c r="F70" s="525"/>
      <c r="G70" s="525"/>
      <c r="H70" s="525"/>
      <c r="L70" s="34"/>
    </row>
    <row r="71" spans="2:63" s="1" customFormat="1" ht="6.95" customHeight="1" x14ac:dyDescent="0.3">
      <c r="B71" s="34"/>
      <c r="L71" s="34"/>
    </row>
    <row r="72" spans="2:63" s="1" customFormat="1" ht="18" customHeight="1" x14ac:dyDescent="0.3">
      <c r="B72" s="34"/>
      <c r="C72" s="56" t="s">
        <v>21</v>
      </c>
      <c r="F72" s="127" t="str">
        <f>F12</f>
        <v xml:space="preserve"> </v>
      </c>
      <c r="I72" s="56" t="s">
        <v>23</v>
      </c>
      <c r="J72" s="60" t="str">
        <f>IF(J12="","",J12)</f>
        <v>1. 5. 2018</v>
      </c>
      <c r="L72" s="34"/>
    </row>
    <row r="73" spans="2:63" s="1" customFormat="1" ht="6.95" customHeight="1" x14ac:dyDescent="0.3">
      <c r="B73" s="34"/>
      <c r="L73" s="34"/>
    </row>
    <row r="74" spans="2:63" s="1" customFormat="1" ht="15" x14ac:dyDescent="0.3">
      <c r="B74" s="34"/>
      <c r="C74" s="56" t="s">
        <v>24</v>
      </c>
      <c r="F74" s="127" t="str">
        <f>E15</f>
        <v>Vězeňská služba České republiky</v>
      </c>
      <c r="I74" s="56" t="s">
        <v>28</v>
      </c>
      <c r="J74" s="127" t="str">
        <f>E21</f>
        <v>PDE s.r.o.</v>
      </c>
      <c r="L74" s="34"/>
    </row>
    <row r="75" spans="2:63" s="1" customFormat="1" ht="14.45" customHeight="1" x14ac:dyDescent="0.3">
      <c r="B75" s="34"/>
      <c r="C75" s="56" t="s">
        <v>27</v>
      </c>
      <c r="F75" s="127" t="str">
        <f>IF(E18="","",E18)</f>
        <v xml:space="preserve"> </v>
      </c>
      <c r="L75" s="34"/>
    </row>
    <row r="76" spans="2:63" s="1" customFormat="1" ht="10.35" customHeight="1" x14ac:dyDescent="0.3">
      <c r="B76" s="34"/>
      <c r="L76" s="34"/>
    </row>
    <row r="77" spans="2:63" s="9" customFormat="1" ht="29.25" customHeight="1" x14ac:dyDescent="0.3">
      <c r="B77" s="128"/>
      <c r="C77" s="129" t="s">
        <v>112</v>
      </c>
      <c r="D77" s="130" t="s">
        <v>51</v>
      </c>
      <c r="E77" s="130" t="s">
        <v>47</v>
      </c>
      <c r="F77" s="130" t="s">
        <v>113</v>
      </c>
      <c r="G77" s="130" t="s">
        <v>114</v>
      </c>
      <c r="H77" s="130" t="s">
        <v>115</v>
      </c>
      <c r="I77" s="130" t="s">
        <v>116</v>
      </c>
      <c r="J77" s="130" t="s">
        <v>106</v>
      </c>
      <c r="K77" s="131" t="s">
        <v>117</v>
      </c>
      <c r="L77" s="128"/>
      <c r="M77" s="66" t="s">
        <v>118</v>
      </c>
      <c r="N77" s="67" t="s">
        <v>36</v>
      </c>
      <c r="O77" s="67" t="s">
        <v>119</v>
      </c>
      <c r="P77" s="67" t="s">
        <v>120</v>
      </c>
      <c r="Q77" s="67" t="s">
        <v>121</v>
      </c>
      <c r="R77" s="67" t="s">
        <v>122</v>
      </c>
      <c r="S77" s="67" t="s">
        <v>123</v>
      </c>
      <c r="T77" s="68" t="s">
        <v>124</v>
      </c>
    </row>
    <row r="78" spans="2:63" s="1" customFormat="1" ht="29.25" customHeight="1" x14ac:dyDescent="0.35">
      <c r="B78" s="34"/>
      <c r="C78" s="70" t="s">
        <v>107</v>
      </c>
      <c r="J78" s="132"/>
      <c r="L78" s="34"/>
      <c r="M78" s="69"/>
      <c r="N78" s="61"/>
      <c r="O78" s="61"/>
      <c r="P78" s="133"/>
      <c r="Q78" s="61"/>
      <c r="R78" s="133"/>
      <c r="S78" s="61"/>
      <c r="T78" s="134"/>
      <c r="AT78" s="20" t="s">
        <v>65</v>
      </c>
      <c r="AU78" s="20" t="s">
        <v>108</v>
      </c>
      <c r="BK78" s="135">
        <f>BK79</f>
        <v>0</v>
      </c>
    </row>
    <row r="79" spans="2:63" s="10" customFormat="1" ht="37.35" customHeight="1" x14ac:dyDescent="0.35">
      <c r="B79" s="136"/>
      <c r="D79" s="137" t="s">
        <v>65</v>
      </c>
      <c r="E79" s="138" t="s">
        <v>125</v>
      </c>
      <c r="F79" s="138" t="s">
        <v>126</v>
      </c>
      <c r="J79" s="139"/>
      <c r="L79" s="136"/>
      <c r="M79" s="140"/>
      <c r="N79" s="141"/>
      <c r="O79" s="141"/>
      <c r="P79" s="142"/>
      <c r="Q79" s="141"/>
      <c r="R79" s="142"/>
      <c r="S79" s="141"/>
      <c r="T79" s="143"/>
      <c r="AR79" s="137" t="s">
        <v>76</v>
      </c>
      <c r="AT79" s="144" t="s">
        <v>65</v>
      </c>
      <c r="AU79" s="144" t="s">
        <v>66</v>
      </c>
      <c r="AY79" s="137" t="s">
        <v>127</v>
      </c>
      <c r="BK79" s="145">
        <f>BK80</f>
        <v>0</v>
      </c>
    </row>
    <row r="80" spans="2:63" s="10" customFormat="1" ht="19.899999999999999" customHeight="1" x14ac:dyDescent="0.3">
      <c r="B80" s="136"/>
      <c r="D80" s="137" t="s">
        <v>65</v>
      </c>
      <c r="E80" s="146" t="s">
        <v>128</v>
      </c>
      <c r="F80" s="146" t="s">
        <v>129</v>
      </c>
      <c r="J80" s="147"/>
      <c r="L80" s="136"/>
      <c r="M80" s="140"/>
      <c r="N80" s="141"/>
      <c r="O80" s="141"/>
      <c r="P80" s="142"/>
      <c r="Q80" s="141"/>
      <c r="R80" s="142"/>
      <c r="S80" s="141"/>
      <c r="T80" s="143"/>
      <c r="AR80" s="137" t="s">
        <v>76</v>
      </c>
      <c r="AT80" s="144" t="s">
        <v>65</v>
      </c>
      <c r="AU80" s="144" t="s">
        <v>74</v>
      </c>
      <c r="AY80" s="137" t="s">
        <v>127</v>
      </c>
      <c r="BK80" s="145">
        <f>SUM(BK81:BK87)</f>
        <v>0</v>
      </c>
    </row>
    <row r="81" spans="2:65" s="1" customFormat="1" ht="39.950000000000003" customHeight="1" x14ac:dyDescent="0.3">
      <c r="B81" s="148"/>
      <c r="C81" s="149" t="s">
        <v>74</v>
      </c>
      <c r="D81" s="149" t="s">
        <v>130</v>
      </c>
      <c r="E81" s="150" t="s">
        <v>131</v>
      </c>
      <c r="F81" s="151" t="s">
        <v>132</v>
      </c>
      <c r="G81" s="152" t="s">
        <v>752</v>
      </c>
      <c r="H81" s="153">
        <v>250</v>
      </c>
      <c r="I81" s="154"/>
      <c r="J81" s="154"/>
      <c r="K81" s="151"/>
      <c r="L81" s="155"/>
      <c r="M81" s="156"/>
      <c r="N81" s="161"/>
      <c r="O81" s="162"/>
      <c r="P81" s="162"/>
      <c r="Q81" s="162"/>
      <c r="R81" s="162"/>
      <c r="S81" s="162"/>
      <c r="T81" s="163"/>
      <c r="AR81" s="20" t="s">
        <v>134</v>
      </c>
      <c r="AT81" s="20" t="s">
        <v>130</v>
      </c>
      <c r="AU81" s="20" t="s">
        <v>76</v>
      </c>
      <c r="AY81" s="20" t="s">
        <v>127</v>
      </c>
      <c r="BE81" s="160">
        <f t="shared" ref="BE81:BE87" si="0">IF(N81="základní",J81,0)</f>
        <v>0</v>
      </c>
      <c r="BF81" s="160">
        <f t="shared" ref="BF81:BF87" si="1">IF(N81="snížená",J81,0)</f>
        <v>0</v>
      </c>
      <c r="BG81" s="160">
        <f t="shared" ref="BG81:BG87" si="2">IF(N81="zákl. přenesená",J81,0)</f>
        <v>0</v>
      </c>
      <c r="BH81" s="160">
        <f t="shared" ref="BH81:BH87" si="3">IF(N81="sníž. přenesená",J81,0)</f>
        <v>0</v>
      </c>
      <c r="BI81" s="160">
        <f t="shared" ref="BI81:BI87" si="4">IF(N81="nulová",J81,0)</f>
        <v>0</v>
      </c>
      <c r="BJ81" s="20" t="s">
        <v>74</v>
      </c>
      <c r="BK81" s="160">
        <f t="shared" ref="BK81:BK87" si="5">ROUND(I81*H81,2)</f>
        <v>0</v>
      </c>
      <c r="BL81" s="20" t="s">
        <v>135</v>
      </c>
      <c r="BM81" s="20" t="s">
        <v>136</v>
      </c>
    </row>
    <row r="82" spans="2:65" s="1" customFormat="1" ht="39.950000000000003" customHeight="1" x14ac:dyDescent="0.3">
      <c r="B82" s="148"/>
      <c r="C82" s="149" t="s">
        <v>76</v>
      </c>
      <c r="D82" s="149" t="s">
        <v>130</v>
      </c>
      <c r="E82" s="150" t="s">
        <v>753</v>
      </c>
      <c r="F82" s="151" t="s">
        <v>754</v>
      </c>
      <c r="G82" s="152" t="s">
        <v>133</v>
      </c>
      <c r="H82" s="153">
        <v>6</v>
      </c>
      <c r="I82" s="154"/>
      <c r="J82" s="154"/>
      <c r="K82" s="151"/>
      <c r="L82" s="155"/>
      <c r="M82" s="156"/>
      <c r="N82" s="161"/>
      <c r="O82" s="162"/>
      <c r="P82" s="162"/>
      <c r="Q82" s="162"/>
      <c r="R82" s="162"/>
      <c r="S82" s="162"/>
      <c r="T82" s="163"/>
      <c r="AR82" s="20" t="s">
        <v>134</v>
      </c>
      <c r="AT82" s="20" t="s">
        <v>130</v>
      </c>
      <c r="AU82" s="20" t="s">
        <v>76</v>
      </c>
      <c r="AY82" s="20" t="s">
        <v>127</v>
      </c>
      <c r="BE82" s="160">
        <f t="shared" si="0"/>
        <v>0</v>
      </c>
      <c r="BF82" s="160">
        <f t="shared" si="1"/>
        <v>0</v>
      </c>
      <c r="BG82" s="160">
        <f t="shared" si="2"/>
        <v>0</v>
      </c>
      <c r="BH82" s="160">
        <f t="shared" si="3"/>
        <v>0</v>
      </c>
      <c r="BI82" s="160">
        <f t="shared" si="4"/>
        <v>0</v>
      </c>
      <c r="BJ82" s="20" t="s">
        <v>74</v>
      </c>
      <c r="BK82" s="160">
        <f t="shared" si="5"/>
        <v>0</v>
      </c>
      <c r="BL82" s="20" t="s">
        <v>135</v>
      </c>
      <c r="BM82" s="20" t="s">
        <v>755</v>
      </c>
    </row>
    <row r="83" spans="2:65" s="1" customFormat="1" ht="39.950000000000003" customHeight="1" x14ac:dyDescent="0.3">
      <c r="B83" s="148"/>
      <c r="C83" s="149" t="s">
        <v>684</v>
      </c>
      <c r="D83" s="149" t="s">
        <v>130</v>
      </c>
      <c r="E83" s="150" t="s">
        <v>756</v>
      </c>
      <c r="F83" s="151" t="s">
        <v>757</v>
      </c>
      <c r="G83" s="152" t="s">
        <v>133</v>
      </c>
      <c r="H83" s="153">
        <v>1</v>
      </c>
      <c r="I83" s="154"/>
      <c r="J83" s="154"/>
      <c r="K83" s="151"/>
      <c r="L83" s="155"/>
      <c r="M83" s="156"/>
      <c r="N83" s="161"/>
      <c r="O83" s="162"/>
      <c r="P83" s="162"/>
      <c r="Q83" s="162"/>
      <c r="R83" s="162"/>
      <c r="S83" s="162"/>
      <c r="T83" s="163"/>
      <c r="AR83" s="20" t="s">
        <v>134</v>
      </c>
      <c r="AT83" s="20" t="s">
        <v>130</v>
      </c>
      <c r="AU83" s="20" t="s">
        <v>76</v>
      </c>
      <c r="AY83" s="20" t="s">
        <v>127</v>
      </c>
      <c r="BE83" s="160">
        <f t="shared" si="0"/>
        <v>0</v>
      </c>
      <c r="BF83" s="160">
        <f t="shared" si="1"/>
        <v>0</v>
      </c>
      <c r="BG83" s="160">
        <f t="shared" si="2"/>
        <v>0</v>
      </c>
      <c r="BH83" s="160">
        <f t="shared" si="3"/>
        <v>0</v>
      </c>
      <c r="BI83" s="160">
        <f t="shared" si="4"/>
        <v>0</v>
      </c>
      <c r="BJ83" s="20" t="s">
        <v>74</v>
      </c>
      <c r="BK83" s="160">
        <f t="shared" si="5"/>
        <v>0</v>
      </c>
      <c r="BL83" s="20" t="s">
        <v>135</v>
      </c>
      <c r="BM83" s="20" t="s">
        <v>758</v>
      </c>
    </row>
    <row r="84" spans="2:65" s="1" customFormat="1" ht="39.950000000000003" customHeight="1" x14ac:dyDescent="0.3">
      <c r="B84" s="148"/>
      <c r="C84" s="149" t="s">
        <v>692</v>
      </c>
      <c r="D84" s="149" t="s">
        <v>130</v>
      </c>
      <c r="E84" s="150" t="s">
        <v>759</v>
      </c>
      <c r="F84" s="151" t="s">
        <v>760</v>
      </c>
      <c r="G84" s="152" t="s">
        <v>133</v>
      </c>
      <c r="H84" s="153">
        <v>1</v>
      </c>
      <c r="I84" s="154"/>
      <c r="J84" s="154"/>
      <c r="K84" s="151"/>
      <c r="L84" s="155"/>
      <c r="M84" s="156"/>
      <c r="N84" s="161"/>
      <c r="O84" s="162"/>
      <c r="P84" s="162"/>
      <c r="Q84" s="162"/>
      <c r="R84" s="162"/>
      <c r="S84" s="162"/>
      <c r="T84" s="163"/>
      <c r="AR84" s="20" t="s">
        <v>134</v>
      </c>
      <c r="AT84" s="20" t="s">
        <v>130</v>
      </c>
      <c r="AU84" s="20" t="s">
        <v>76</v>
      </c>
      <c r="AY84" s="20" t="s">
        <v>127</v>
      </c>
      <c r="BE84" s="160">
        <f t="shared" si="0"/>
        <v>0</v>
      </c>
      <c r="BF84" s="160">
        <f t="shared" si="1"/>
        <v>0</v>
      </c>
      <c r="BG84" s="160">
        <f t="shared" si="2"/>
        <v>0</v>
      </c>
      <c r="BH84" s="160">
        <f t="shared" si="3"/>
        <v>0</v>
      </c>
      <c r="BI84" s="160">
        <f t="shared" si="4"/>
        <v>0</v>
      </c>
      <c r="BJ84" s="20" t="s">
        <v>74</v>
      </c>
      <c r="BK84" s="160">
        <f t="shared" si="5"/>
        <v>0</v>
      </c>
      <c r="BL84" s="20" t="s">
        <v>135</v>
      </c>
      <c r="BM84" s="20" t="s">
        <v>761</v>
      </c>
    </row>
    <row r="85" spans="2:65" s="1" customFormat="1" ht="39.950000000000003" customHeight="1" x14ac:dyDescent="0.3">
      <c r="B85" s="148"/>
      <c r="C85" s="149" t="s">
        <v>734</v>
      </c>
      <c r="D85" s="149" t="s">
        <v>130</v>
      </c>
      <c r="E85" s="150" t="s">
        <v>762</v>
      </c>
      <c r="F85" s="151" t="s">
        <v>763</v>
      </c>
      <c r="G85" s="152" t="s">
        <v>133</v>
      </c>
      <c r="H85" s="153">
        <v>1</v>
      </c>
      <c r="I85" s="154"/>
      <c r="J85" s="154"/>
      <c r="K85" s="151"/>
      <c r="L85" s="155"/>
      <c r="M85" s="156"/>
      <c r="N85" s="161"/>
      <c r="O85" s="162"/>
      <c r="P85" s="162"/>
      <c r="Q85" s="162"/>
      <c r="R85" s="162"/>
      <c r="S85" s="162"/>
      <c r="T85" s="163"/>
      <c r="AR85" s="20" t="s">
        <v>134</v>
      </c>
      <c r="AT85" s="20" t="s">
        <v>130</v>
      </c>
      <c r="AU85" s="20" t="s">
        <v>76</v>
      </c>
      <c r="AY85" s="20" t="s">
        <v>127</v>
      </c>
      <c r="BE85" s="160">
        <f t="shared" si="0"/>
        <v>0</v>
      </c>
      <c r="BF85" s="160">
        <f t="shared" si="1"/>
        <v>0</v>
      </c>
      <c r="BG85" s="160">
        <f t="shared" si="2"/>
        <v>0</v>
      </c>
      <c r="BH85" s="160">
        <f t="shared" si="3"/>
        <v>0</v>
      </c>
      <c r="BI85" s="160">
        <f t="shared" si="4"/>
        <v>0</v>
      </c>
      <c r="BJ85" s="20" t="s">
        <v>74</v>
      </c>
      <c r="BK85" s="160">
        <f t="shared" si="5"/>
        <v>0</v>
      </c>
      <c r="BL85" s="20" t="s">
        <v>135</v>
      </c>
      <c r="BM85" s="20" t="s">
        <v>764</v>
      </c>
    </row>
    <row r="86" spans="2:65" s="1" customFormat="1" ht="39.950000000000003" customHeight="1" x14ac:dyDescent="0.3">
      <c r="B86" s="148"/>
      <c r="C86" s="149" t="s">
        <v>738</v>
      </c>
      <c r="D86" s="149" t="s">
        <v>130</v>
      </c>
      <c r="E86" s="150" t="s">
        <v>765</v>
      </c>
      <c r="F86" s="151" t="s">
        <v>766</v>
      </c>
      <c r="G86" s="152" t="s">
        <v>133</v>
      </c>
      <c r="H86" s="153">
        <v>1</v>
      </c>
      <c r="I86" s="154"/>
      <c r="J86" s="154"/>
      <c r="K86" s="151"/>
      <c r="L86" s="155"/>
      <c r="M86" s="156"/>
      <c r="N86" s="161"/>
      <c r="O86" s="162"/>
      <c r="P86" s="162"/>
      <c r="Q86" s="162"/>
      <c r="R86" s="162"/>
      <c r="S86" s="162"/>
      <c r="T86" s="163"/>
      <c r="AR86" s="20" t="s">
        <v>134</v>
      </c>
      <c r="AT86" s="20" t="s">
        <v>130</v>
      </c>
      <c r="AU86" s="20" t="s">
        <v>76</v>
      </c>
      <c r="AY86" s="20" t="s">
        <v>127</v>
      </c>
      <c r="BE86" s="160">
        <f t="shared" si="0"/>
        <v>0</v>
      </c>
      <c r="BF86" s="160">
        <f t="shared" si="1"/>
        <v>0</v>
      </c>
      <c r="BG86" s="160">
        <f t="shared" si="2"/>
        <v>0</v>
      </c>
      <c r="BH86" s="160">
        <f t="shared" si="3"/>
        <v>0</v>
      </c>
      <c r="BI86" s="160">
        <f t="shared" si="4"/>
        <v>0</v>
      </c>
      <c r="BJ86" s="20" t="s">
        <v>74</v>
      </c>
      <c r="BK86" s="160">
        <f t="shared" si="5"/>
        <v>0</v>
      </c>
      <c r="BL86" s="20" t="s">
        <v>135</v>
      </c>
      <c r="BM86" s="20" t="s">
        <v>767</v>
      </c>
    </row>
    <row r="87" spans="2:65" s="1" customFormat="1" ht="39.950000000000003" customHeight="1" x14ac:dyDescent="0.3">
      <c r="B87" s="148"/>
      <c r="C87" s="149" t="s">
        <v>741</v>
      </c>
      <c r="D87" s="149" t="s">
        <v>130</v>
      </c>
      <c r="E87" s="150" t="s">
        <v>768</v>
      </c>
      <c r="F87" s="151" t="s">
        <v>769</v>
      </c>
      <c r="G87" s="152" t="s">
        <v>162</v>
      </c>
      <c r="H87" s="153">
        <v>150</v>
      </c>
      <c r="I87" s="154"/>
      <c r="J87" s="154"/>
      <c r="K87" s="151"/>
      <c r="L87" s="155"/>
      <c r="M87" s="156"/>
      <c r="N87" s="157"/>
      <c r="O87" s="158"/>
      <c r="P87" s="158"/>
      <c r="Q87" s="158"/>
      <c r="R87" s="158"/>
      <c r="S87" s="158"/>
      <c r="T87" s="159"/>
      <c r="AR87" s="20" t="s">
        <v>134</v>
      </c>
      <c r="AT87" s="20" t="s">
        <v>130</v>
      </c>
      <c r="AU87" s="20" t="s">
        <v>76</v>
      </c>
      <c r="AY87" s="20" t="s">
        <v>127</v>
      </c>
      <c r="BE87" s="160">
        <f t="shared" si="0"/>
        <v>0</v>
      </c>
      <c r="BF87" s="160">
        <f t="shared" si="1"/>
        <v>0</v>
      </c>
      <c r="BG87" s="160">
        <f t="shared" si="2"/>
        <v>0</v>
      </c>
      <c r="BH87" s="160">
        <f t="shared" si="3"/>
        <v>0</v>
      </c>
      <c r="BI87" s="160">
        <f t="shared" si="4"/>
        <v>0</v>
      </c>
      <c r="BJ87" s="20" t="s">
        <v>74</v>
      </c>
      <c r="BK87" s="160">
        <f t="shared" si="5"/>
        <v>0</v>
      </c>
      <c r="BL87" s="20" t="s">
        <v>135</v>
      </c>
      <c r="BM87" s="20" t="s">
        <v>770</v>
      </c>
    </row>
    <row r="88" spans="2:65" s="1" customFormat="1" ht="6.95" customHeight="1" x14ac:dyDescent="0.3">
      <c r="B88" s="49"/>
      <c r="C88" s="50"/>
      <c r="D88" s="50"/>
      <c r="E88" s="50"/>
      <c r="F88" s="50"/>
      <c r="G88" s="50"/>
      <c r="H88" s="50"/>
      <c r="I88" s="50"/>
      <c r="J88" s="50"/>
      <c r="K88" s="50"/>
      <c r="L88" s="34"/>
    </row>
  </sheetData>
  <autoFilter ref="C77:K87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2"/>
  <sheetViews>
    <sheetView showGridLines="0" workbookViewId="0">
      <pane ySplit="1" topLeftCell="A104" activePane="bottomLeft" state="frozen"/>
      <selection pane="bottomLeft" activeCell="F113" sqref="F113:P113"/>
    </sheetView>
  </sheetViews>
  <sheetFormatPr defaultRowHeight="13.5" x14ac:dyDescent="0.3"/>
  <cols>
    <col min="1" max="1" width="8.33203125" style="331" customWidth="1"/>
    <col min="2" max="2" width="1.6640625" style="331" customWidth="1"/>
    <col min="3" max="3" width="4.1640625" style="331" customWidth="1"/>
    <col min="4" max="4" width="4.33203125" style="331" customWidth="1"/>
    <col min="5" max="5" width="17.1640625" style="331" customWidth="1"/>
    <col min="6" max="7" width="11.1640625" style="331" customWidth="1"/>
    <col min="8" max="8" width="12.5" style="331" customWidth="1"/>
    <col min="9" max="9" width="7" style="331" customWidth="1"/>
    <col min="10" max="10" width="5.1640625" style="331" customWidth="1"/>
    <col min="11" max="11" width="11.5" style="331" customWidth="1"/>
    <col min="12" max="12" width="12" style="331" customWidth="1"/>
    <col min="13" max="14" width="6" style="331" customWidth="1"/>
    <col min="15" max="15" width="2" style="331" customWidth="1"/>
    <col min="16" max="16" width="12.5" style="331" customWidth="1"/>
    <col min="17" max="17" width="4.1640625" style="331" customWidth="1"/>
    <col min="18" max="18" width="1.6640625" style="331" customWidth="1"/>
    <col min="19" max="19" width="8.1640625" style="331" customWidth="1"/>
    <col min="20" max="20" width="29.6640625" style="331" hidden="1" customWidth="1"/>
    <col min="21" max="21" width="16.33203125" style="331" hidden="1" customWidth="1"/>
    <col min="22" max="22" width="12.33203125" style="331" hidden="1" customWidth="1"/>
    <col min="23" max="23" width="16.33203125" style="331" hidden="1" customWidth="1"/>
    <col min="24" max="24" width="12.1640625" style="331" hidden="1" customWidth="1"/>
    <col min="25" max="25" width="15" style="331" hidden="1" customWidth="1"/>
    <col min="26" max="26" width="11" style="331" hidden="1" customWidth="1"/>
    <col min="27" max="27" width="15" style="331" hidden="1" customWidth="1"/>
    <col min="28" max="28" width="16.33203125" style="331" hidden="1" customWidth="1"/>
    <col min="29" max="29" width="11" style="331" customWidth="1"/>
    <col min="30" max="30" width="15" style="331" customWidth="1"/>
    <col min="31" max="31" width="16.33203125" style="331" customWidth="1"/>
    <col min="32" max="16384" width="9.33203125" style="331"/>
  </cols>
  <sheetData>
    <row r="1" spans="1:66" ht="21.75" customHeight="1" x14ac:dyDescent="0.3">
      <c r="A1" s="291"/>
      <c r="B1" s="290"/>
      <c r="C1" s="290"/>
      <c r="D1" s="289" t="s">
        <v>1</v>
      </c>
      <c r="E1" s="290"/>
      <c r="F1" s="361" t="s">
        <v>1427</v>
      </c>
      <c r="G1" s="361"/>
      <c r="H1" s="531" t="s">
        <v>1426</v>
      </c>
      <c r="I1" s="531"/>
      <c r="J1" s="531"/>
      <c r="K1" s="531"/>
      <c r="L1" s="361" t="s">
        <v>1425</v>
      </c>
      <c r="M1" s="290"/>
      <c r="N1" s="290"/>
      <c r="O1" s="289" t="s">
        <v>100</v>
      </c>
      <c r="P1" s="290"/>
      <c r="Q1" s="290"/>
      <c r="R1" s="290"/>
      <c r="S1" s="361" t="s">
        <v>101</v>
      </c>
      <c r="T1" s="361"/>
      <c r="U1" s="291"/>
      <c r="V1" s="291"/>
      <c r="W1" s="287"/>
      <c r="X1" s="287"/>
      <c r="Y1" s="287"/>
      <c r="Z1" s="287"/>
      <c r="AA1" s="287"/>
      <c r="AB1" s="287"/>
      <c r="AC1" s="287"/>
      <c r="AD1" s="287"/>
      <c r="AE1" s="287"/>
      <c r="AF1" s="287"/>
      <c r="AG1" s="287"/>
      <c r="AH1" s="287"/>
      <c r="AI1" s="287"/>
      <c r="AJ1" s="287"/>
      <c r="AK1" s="287"/>
      <c r="AL1" s="287"/>
      <c r="AM1" s="287"/>
      <c r="AN1" s="287"/>
      <c r="AO1" s="287"/>
      <c r="AP1" s="287"/>
      <c r="AQ1" s="287"/>
      <c r="AR1" s="287"/>
      <c r="AS1" s="287"/>
      <c r="AT1" s="287"/>
      <c r="AU1" s="287"/>
      <c r="AV1" s="287"/>
      <c r="AW1" s="287"/>
      <c r="AX1" s="287"/>
      <c r="AY1" s="287"/>
      <c r="AZ1" s="287"/>
      <c r="BA1" s="287"/>
      <c r="BB1" s="287"/>
      <c r="BC1" s="287"/>
      <c r="BD1" s="287"/>
      <c r="BE1" s="287"/>
      <c r="BF1" s="287"/>
      <c r="BG1" s="287"/>
      <c r="BH1" s="287"/>
      <c r="BI1" s="287"/>
      <c r="BJ1" s="287"/>
      <c r="BK1" s="287"/>
      <c r="BL1" s="287"/>
      <c r="BM1" s="287"/>
      <c r="BN1" s="287"/>
    </row>
    <row r="2" spans="1:66" ht="36.950000000000003" customHeight="1" x14ac:dyDescent="0.3">
      <c r="C2" s="568" t="s">
        <v>1424</v>
      </c>
      <c r="D2" s="569"/>
      <c r="E2" s="569"/>
      <c r="F2" s="569"/>
      <c r="G2" s="569"/>
      <c r="H2" s="569"/>
      <c r="I2" s="569"/>
      <c r="J2" s="569"/>
      <c r="K2" s="569"/>
      <c r="L2" s="569"/>
      <c r="M2" s="569"/>
      <c r="N2" s="569"/>
      <c r="O2" s="569"/>
      <c r="P2" s="569"/>
      <c r="Q2" s="569"/>
      <c r="S2" s="507" t="s">
        <v>8</v>
      </c>
      <c r="T2" s="508"/>
      <c r="U2" s="508"/>
      <c r="V2" s="508"/>
      <c r="W2" s="508"/>
      <c r="X2" s="508"/>
      <c r="Y2" s="508"/>
      <c r="Z2" s="508"/>
      <c r="AA2" s="508"/>
      <c r="AB2" s="508"/>
      <c r="AC2" s="508"/>
      <c r="AT2" s="192" t="s">
        <v>1423</v>
      </c>
    </row>
    <row r="3" spans="1:66" ht="6.95" customHeight="1" x14ac:dyDescent="0.3">
      <c r="B3" s="286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  <c r="R3" s="284"/>
      <c r="AT3" s="192" t="s">
        <v>76</v>
      </c>
    </row>
    <row r="4" spans="1:66" ht="36.950000000000003" customHeight="1" x14ac:dyDescent="0.3">
      <c r="B4" s="282"/>
      <c r="C4" s="552" t="s">
        <v>1422</v>
      </c>
      <c r="D4" s="559"/>
      <c r="E4" s="559"/>
      <c r="F4" s="559"/>
      <c r="G4" s="559"/>
      <c r="H4" s="559"/>
      <c r="I4" s="559"/>
      <c r="J4" s="559"/>
      <c r="K4" s="559"/>
      <c r="L4" s="559"/>
      <c r="M4" s="559"/>
      <c r="N4" s="559"/>
      <c r="O4" s="559"/>
      <c r="P4" s="559"/>
      <c r="Q4" s="559"/>
      <c r="R4" s="280"/>
      <c r="T4" s="283" t="s">
        <v>13</v>
      </c>
      <c r="AT4" s="192" t="s">
        <v>6</v>
      </c>
    </row>
    <row r="5" spans="1:66" ht="6.95" customHeight="1" x14ac:dyDescent="0.3">
      <c r="B5" s="282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0"/>
    </row>
    <row r="6" spans="1:66" ht="25.35" customHeight="1" x14ac:dyDescent="0.3">
      <c r="B6" s="282"/>
      <c r="C6" s="281"/>
      <c r="D6" s="335" t="s">
        <v>17</v>
      </c>
      <c r="E6" s="281"/>
      <c r="F6" s="509" t="str">
        <f>'[2]Rekapitulace stavby'!K6</f>
        <v>Modernizace tepelného hospodářství</v>
      </c>
      <c r="G6" s="510"/>
      <c r="H6" s="510"/>
      <c r="I6" s="510"/>
      <c r="J6" s="510"/>
      <c r="K6" s="510"/>
      <c r="L6" s="510"/>
      <c r="M6" s="510"/>
      <c r="N6" s="510"/>
      <c r="O6" s="510"/>
      <c r="P6" s="510"/>
      <c r="Q6" s="281"/>
      <c r="R6" s="280"/>
    </row>
    <row r="7" spans="1:66" s="330" customFormat="1" ht="32.85" customHeight="1" x14ac:dyDescent="0.3">
      <c r="B7" s="189"/>
      <c r="C7" s="332"/>
      <c r="D7" s="360" t="s">
        <v>103</v>
      </c>
      <c r="E7" s="332"/>
      <c r="F7" s="570" t="s">
        <v>1448</v>
      </c>
      <c r="G7" s="512"/>
      <c r="H7" s="512"/>
      <c r="I7" s="512"/>
      <c r="J7" s="512"/>
      <c r="K7" s="512"/>
      <c r="L7" s="512"/>
      <c r="M7" s="512"/>
      <c r="N7" s="512"/>
      <c r="O7" s="512"/>
      <c r="P7" s="512"/>
      <c r="Q7" s="332"/>
      <c r="R7" s="239"/>
    </row>
    <row r="8" spans="1:66" s="330" customFormat="1" ht="14.45" customHeight="1" x14ac:dyDescent="0.3">
      <c r="B8" s="189"/>
      <c r="C8" s="332"/>
      <c r="D8" s="335" t="s">
        <v>1421</v>
      </c>
      <c r="E8" s="332"/>
      <c r="F8" s="260" t="s">
        <v>5</v>
      </c>
      <c r="G8" s="332"/>
      <c r="H8" s="332"/>
      <c r="I8" s="332"/>
      <c r="J8" s="332"/>
      <c r="K8" s="332"/>
      <c r="L8" s="332"/>
      <c r="M8" s="335" t="s">
        <v>20</v>
      </c>
      <c r="N8" s="332"/>
      <c r="O8" s="260" t="s">
        <v>5</v>
      </c>
      <c r="P8" s="332"/>
      <c r="Q8" s="332"/>
      <c r="R8" s="239"/>
    </row>
    <row r="9" spans="1:66" s="330" customFormat="1" ht="14.45" customHeight="1" x14ac:dyDescent="0.3">
      <c r="B9" s="189"/>
      <c r="C9" s="332"/>
      <c r="D9" s="335" t="s">
        <v>21</v>
      </c>
      <c r="E9" s="332"/>
      <c r="F9" s="260" t="s">
        <v>22</v>
      </c>
      <c r="G9" s="332"/>
      <c r="H9" s="332"/>
      <c r="I9" s="332"/>
      <c r="J9" s="332"/>
      <c r="K9" s="332"/>
      <c r="L9" s="332"/>
      <c r="M9" s="335" t="s">
        <v>23</v>
      </c>
      <c r="N9" s="332"/>
      <c r="O9" s="548" t="str">
        <f>'[2]Rekapitulace stavby'!AN8</f>
        <v>10. 5. 2018</v>
      </c>
      <c r="P9" s="548"/>
      <c r="Q9" s="332"/>
      <c r="R9" s="239"/>
    </row>
    <row r="10" spans="1:66" s="330" customFormat="1" ht="10.9" customHeight="1" x14ac:dyDescent="0.3">
      <c r="B10" s="189"/>
      <c r="C10" s="332"/>
      <c r="D10" s="332"/>
      <c r="E10" s="332"/>
      <c r="F10" s="332"/>
      <c r="G10" s="332"/>
      <c r="H10" s="332"/>
      <c r="I10" s="332"/>
      <c r="J10" s="332"/>
      <c r="K10" s="332"/>
      <c r="L10" s="332"/>
      <c r="M10" s="332"/>
      <c r="N10" s="332"/>
      <c r="O10" s="332"/>
      <c r="P10" s="332"/>
      <c r="Q10" s="332"/>
      <c r="R10" s="239"/>
    </row>
    <row r="11" spans="1:66" s="330" customFormat="1" ht="14.45" customHeight="1" x14ac:dyDescent="0.3">
      <c r="B11" s="189"/>
      <c r="C11" s="332"/>
      <c r="D11" s="335" t="s">
        <v>1408</v>
      </c>
      <c r="E11" s="332"/>
      <c r="F11" s="332"/>
      <c r="G11" s="332"/>
      <c r="H11" s="332"/>
      <c r="I11" s="332"/>
      <c r="J11" s="332"/>
      <c r="K11" s="332"/>
      <c r="L11" s="332"/>
      <c r="M11" s="335" t="s">
        <v>25</v>
      </c>
      <c r="N11" s="332"/>
      <c r="O11" s="549" t="str">
        <f>IF('[2]Rekapitulace stavby'!AN10="","",'[2]Rekapitulace stavby'!AN10)</f>
        <v/>
      </c>
      <c r="P11" s="549"/>
      <c r="Q11" s="332"/>
      <c r="R11" s="239"/>
    </row>
    <row r="12" spans="1:66" s="330" customFormat="1" ht="18" customHeight="1" x14ac:dyDescent="0.3">
      <c r="B12" s="189"/>
      <c r="C12" s="332"/>
      <c r="D12" s="332"/>
      <c r="E12" s="260" t="str">
        <f>IF('[2]Rekapitulace stavby'!E11="","",'[2]Rekapitulace stavby'!E11)</f>
        <v xml:space="preserve"> </v>
      </c>
      <c r="F12" s="332"/>
      <c r="G12" s="332"/>
      <c r="H12" s="332"/>
      <c r="I12" s="332"/>
      <c r="J12" s="332"/>
      <c r="K12" s="332"/>
      <c r="L12" s="332"/>
      <c r="M12" s="335" t="s">
        <v>26</v>
      </c>
      <c r="N12" s="332"/>
      <c r="O12" s="549" t="str">
        <f>IF('[2]Rekapitulace stavby'!AN11="","",'[2]Rekapitulace stavby'!AN11)</f>
        <v/>
      </c>
      <c r="P12" s="549"/>
      <c r="Q12" s="332"/>
      <c r="R12" s="239"/>
    </row>
    <row r="13" spans="1:66" s="330" customFormat="1" ht="6.95" customHeight="1" x14ac:dyDescent="0.3">
      <c r="B13" s="189"/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239"/>
    </row>
    <row r="14" spans="1:66" s="330" customFormat="1" ht="14.45" customHeight="1" x14ac:dyDescent="0.3">
      <c r="B14" s="189"/>
      <c r="C14" s="332"/>
      <c r="D14" s="335" t="s">
        <v>1407</v>
      </c>
      <c r="E14" s="332"/>
      <c r="F14" s="332"/>
      <c r="G14" s="332"/>
      <c r="H14" s="332"/>
      <c r="I14" s="332"/>
      <c r="J14" s="332"/>
      <c r="K14" s="332"/>
      <c r="L14" s="332"/>
      <c r="M14" s="335" t="s">
        <v>25</v>
      </c>
      <c r="N14" s="332"/>
      <c r="O14" s="549" t="str">
        <f>IF('[2]Rekapitulace stavby'!AN13="","",'[2]Rekapitulace stavby'!AN13)</f>
        <v/>
      </c>
      <c r="P14" s="549"/>
      <c r="Q14" s="332"/>
      <c r="R14" s="239"/>
    </row>
    <row r="15" spans="1:66" s="330" customFormat="1" ht="18" customHeight="1" x14ac:dyDescent="0.3">
      <c r="B15" s="189"/>
      <c r="C15" s="332"/>
      <c r="D15" s="332"/>
      <c r="E15" s="260" t="str">
        <f>IF('[2]Rekapitulace stavby'!E14="","",'[2]Rekapitulace stavby'!E14)</f>
        <v xml:space="preserve"> </v>
      </c>
      <c r="F15" s="332"/>
      <c r="G15" s="332"/>
      <c r="H15" s="332"/>
      <c r="I15" s="332"/>
      <c r="J15" s="332"/>
      <c r="K15" s="332"/>
      <c r="L15" s="332"/>
      <c r="M15" s="335" t="s">
        <v>26</v>
      </c>
      <c r="N15" s="332"/>
      <c r="O15" s="549" t="str">
        <f>IF('[2]Rekapitulace stavby'!AN14="","",'[2]Rekapitulace stavby'!AN14)</f>
        <v/>
      </c>
      <c r="P15" s="549"/>
      <c r="Q15" s="332"/>
      <c r="R15" s="239"/>
    </row>
    <row r="16" spans="1:66" s="330" customFormat="1" ht="6.95" customHeight="1" x14ac:dyDescent="0.3">
      <c r="B16" s="189"/>
      <c r="C16" s="332"/>
      <c r="D16" s="332"/>
      <c r="E16" s="332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2"/>
      <c r="R16" s="239"/>
    </row>
    <row r="17" spans="2:18" s="330" customFormat="1" ht="14.45" customHeight="1" x14ac:dyDescent="0.3">
      <c r="B17" s="189"/>
      <c r="C17" s="332"/>
      <c r="D17" s="335" t="s">
        <v>28</v>
      </c>
      <c r="E17" s="332"/>
      <c r="F17" s="332"/>
      <c r="G17" s="332"/>
      <c r="H17" s="332"/>
      <c r="I17" s="332"/>
      <c r="J17" s="332"/>
      <c r="K17" s="332"/>
      <c r="L17" s="332"/>
      <c r="M17" s="335" t="s">
        <v>25</v>
      </c>
      <c r="N17" s="332"/>
      <c r="O17" s="549" t="str">
        <f>IF('[2]Rekapitulace stavby'!AN16="","",'[2]Rekapitulace stavby'!AN16)</f>
        <v/>
      </c>
      <c r="P17" s="549"/>
      <c r="Q17" s="332"/>
      <c r="R17" s="239"/>
    </row>
    <row r="18" spans="2:18" s="330" customFormat="1" ht="18" customHeight="1" x14ac:dyDescent="0.3">
      <c r="B18" s="189"/>
      <c r="C18" s="332"/>
      <c r="D18" s="332"/>
      <c r="E18" s="260" t="str">
        <f>IF('[2]Rekapitulace stavby'!E17="","",'[2]Rekapitulace stavby'!E17)</f>
        <v xml:space="preserve"> </v>
      </c>
      <c r="F18" s="332"/>
      <c r="G18" s="332"/>
      <c r="H18" s="332"/>
      <c r="I18" s="332"/>
      <c r="J18" s="332"/>
      <c r="K18" s="332"/>
      <c r="L18" s="332"/>
      <c r="M18" s="335" t="s">
        <v>26</v>
      </c>
      <c r="N18" s="332"/>
      <c r="O18" s="549" t="str">
        <f>IF('[2]Rekapitulace stavby'!AN17="","",'[2]Rekapitulace stavby'!AN17)</f>
        <v/>
      </c>
      <c r="P18" s="549"/>
      <c r="Q18" s="332"/>
      <c r="R18" s="239"/>
    </row>
    <row r="19" spans="2:18" s="330" customFormat="1" ht="6.95" customHeight="1" x14ac:dyDescent="0.3">
      <c r="B19" s="189"/>
      <c r="C19" s="332"/>
      <c r="D19" s="332"/>
      <c r="E19" s="332"/>
      <c r="F19" s="332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239"/>
    </row>
    <row r="20" spans="2:18" s="330" customFormat="1" ht="14.45" customHeight="1" x14ac:dyDescent="0.3">
      <c r="B20" s="189"/>
      <c r="C20" s="332"/>
      <c r="D20" s="335" t="s">
        <v>1406</v>
      </c>
      <c r="E20" s="332"/>
      <c r="F20" s="332"/>
      <c r="G20" s="332"/>
      <c r="H20" s="332"/>
      <c r="I20" s="332"/>
      <c r="J20" s="332"/>
      <c r="K20" s="332"/>
      <c r="L20" s="332"/>
      <c r="M20" s="335" t="s">
        <v>25</v>
      </c>
      <c r="N20" s="332"/>
      <c r="O20" s="549" t="str">
        <f>IF('[2]Rekapitulace stavby'!AN19="","",'[2]Rekapitulace stavby'!AN19)</f>
        <v/>
      </c>
      <c r="P20" s="549"/>
      <c r="Q20" s="332"/>
      <c r="R20" s="239"/>
    </row>
    <row r="21" spans="2:18" s="330" customFormat="1" ht="18" customHeight="1" x14ac:dyDescent="0.3">
      <c r="B21" s="189"/>
      <c r="C21" s="332"/>
      <c r="D21" s="332"/>
      <c r="E21" s="260" t="str">
        <f>IF('[2]Rekapitulace stavby'!E20="","",'[2]Rekapitulace stavby'!E20)</f>
        <v xml:space="preserve"> </v>
      </c>
      <c r="F21" s="332"/>
      <c r="G21" s="332"/>
      <c r="H21" s="332"/>
      <c r="I21" s="332"/>
      <c r="J21" s="332"/>
      <c r="K21" s="332"/>
      <c r="L21" s="332"/>
      <c r="M21" s="335" t="s">
        <v>26</v>
      </c>
      <c r="N21" s="332"/>
      <c r="O21" s="549" t="str">
        <f>IF('[2]Rekapitulace stavby'!AN20="","",'[2]Rekapitulace stavby'!AN20)</f>
        <v/>
      </c>
      <c r="P21" s="549"/>
      <c r="Q21" s="332"/>
      <c r="R21" s="239"/>
    </row>
    <row r="22" spans="2:18" s="330" customFormat="1" ht="6.95" customHeight="1" x14ac:dyDescent="0.3">
      <c r="B22" s="189"/>
      <c r="C22" s="332"/>
      <c r="D22" s="332"/>
      <c r="E22" s="332"/>
      <c r="F22" s="332"/>
      <c r="G22" s="332"/>
      <c r="H22" s="332"/>
      <c r="I22" s="332"/>
      <c r="J22" s="332"/>
      <c r="K22" s="332"/>
      <c r="L22" s="332"/>
      <c r="M22" s="332"/>
      <c r="N22" s="332"/>
      <c r="O22" s="332"/>
      <c r="P22" s="332"/>
      <c r="Q22" s="332"/>
      <c r="R22" s="239"/>
    </row>
    <row r="23" spans="2:18" s="330" customFormat="1" ht="14.45" customHeight="1" x14ac:dyDescent="0.3">
      <c r="B23" s="189"/>
      <c r="C23" s="332"/>
      <c r="D23" s="335" t="s">
        <v>30</v>
      </c>
      <c r="E23" s="332"/>
      <c r="F23" s="332"/>
      <c r="G23" s="332"/>
      <c r="H23" s="332"/>
      <c r="I23" s="332"/>
      <c r="J23" s="332"/>
      <c r="K23" s="332"/>
      <c r="L23" s="332"/>
      <c r="M23" s="332"/>
      <c r="N23" s="332"/>
      <c r="O23" s="332"/>
      <c r="P23" s="332"/>
      <c r="Q23" s="332"/>
      <c r="R23" s="239"/>
    </row>
    <row r="24" spans="2:18" s="330" customFormat="1" ht="16.5" customHeight="1" x14ac:dyDescent="0.3">
      <c r="B24" s="189"/>
      <c r="C24" s="332"/>
      <c r="D24" s="332"/>
      <c r="E24" s="500" t="s">
        <v>5</v>
      </c>
      <c r="F24" s="500"/>
      <c r="G24" s="500"/>
      <c r="H24" s="500"/>
      <c r="I24" s="500"/>
      <c r="J24" s="500"/>
      <c r="K24" s="500"/>
      <c r="L24" s="500"/>
      <c r="M24" s="332"/>
      <c r="N24" s="332"/>
      <c r="O24" s="332"/>
      <c r="P24" s="332"/>
      <c r="Q24" s="332"/>
      <c r="R24" s="239"/>
    </row>
    <row r="25" spans="2:18" s="330" customFormat="1" ht="6.95" customHeight="1" x14ac:dyDescent="0.3">
      <c r="B25" s="189"/>
      <c r="C25" s="332"/>
      <c r="D25" s="332"/>
      <c r="E25" s="332"/>
      <c r="F25" s="332"/>
      <c r="G25" s="332"/>
      <c r="H25" s="332"/>
      <c r="I25" s="332"/>
      <c r="J25" s="332"/>
      <c r="K25" s="332"/>
      <c r="L25" s="332"/>
      <c r="M25" s="332"/>
      <c r="N25" s="332"/>
      <c r="O25" s="332"/>
      <c r="P25" s="332"/>
      <c r="Q25" s="332"/>
      <c r="R25" s="239"/>
    </row>
    <row r="26" spans="2:18" s="330" customFormat="1" ht="6.95" customHeight="1" x14ac:dyDescent="0.3">
      <c r="B26" s="189"/>
      <c r="C26" s="332"/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332"/>
      <c r="R26" s="239"/>
    </row>
    <row r="27" spans="2:18" s="330" customFormat="1" ht="14.45" customHeight="1" x14ac:dyDescent="0.3">
      <c r="B27" s="189"/>
      <c r="C27" s="332"/>
      <c r="D27" s="359" t="s">
        <v>1405</v>
      </c>
      <c r="E27" s="332"/>
      <c r="F27" s="332"/>
      <c r="G27" s="332"/>
      <c r="H27" s="332"/>
      <c r="I27" s="332"/>
      <c r="J27" s="332"/>
      <c r="K27" s="332"/>
      <c r="L27" s="332"/>
      <c r="M27" s="566">
        <f>N88</f>
        <v>0</v>
      </c>
      <c r="N27" s="566"/>
      <c r="O27" s="566"/>
      <c r="P27" s="566"/>
      <c r="Q27" s="332"/>
      <c r="R27" s="239"/>
    </row>
    <row r="28" spans="2:18" s="330" customFormat="1" ht="14.45" customHeight="1" x14ac:dyDescent="0.3">
      <c r="B28" s="189"/>
      <c r="C28" s="332"/>
      <c r="D28" s="358" t="s">
        <v>772</v>
      </c>
      <c r="E28" s="332"/>
      <c r="F28" s="332"/>
      <c r="G28" s="332"/>
      <c r="H28" s="332"/>
      <c r="I28" s="332"/>
      <c r="J28" s="332"/>
      <c r="K28" s="332"/>
      <c r="L28" s="332"/>
      <c r="M28" s="566">
        <f>N103</f>
        <v>0</v>
      </c>
      <c r="N28" s="566"/>
      <c r="O28" s="566"/>
      <c r="P28" s="566"/>
      <c r="Q28" s="332"/>
      <c r="R28" s="239"/>
    </row>
    <row r="29" spans="2:18" s="330" customFormat="1" ht="6.95" customHeight="1" x14ac:dyDescent="0.3">
      <c r="B29" s="189"/>
      <c r="C29" s="332"/>
      <c r="D29" s="332"/>
      <c r="E29" s="332"/>
      <c r="F29" s="332"/>
      <c r="G29" s="332"/>
      <c r="H29" s="332"/>
      <c r="I29" s="332"/>
      <c r="J29" s="332"/>
      <c r="K29" s="332"/>
      <c r="L29" s="332"/>
      <c r="M29" s="332"/>
      <c r="N29" s="332"/>
      <c r="O29" s="332"/>
      <c r="P29" s="332"/>
      <c r="Q29" s="332"/>
      <c r="R29" s="239"/>
    </row>
    <row r="30" spans="2:18" s="330" customFormat="1" ht="25.35" customHeight="1" x14ac:dyDescent="0.3">
      <c r="B30" s="189"/>
      <c r="C30" s="332"/>
      <c r="D30" s="275" t="s">
        <v>32</v>
      </c>
      <c r="E30" s="332"/>
      <c r="F30" s="332"/>
      <c r="G30" s="332"/>
      <c r="H30" s="332"/>
      <c r="I30" s="332"/>
      <c r="J30" s="332"/>
      <c r="K30" s="332"/>
      <c r="L30" s="332"/>
      <c r="M30" s="567">
        <f>ROUND(M27+M28,2)</f>
        <v>0</v>
      </c>
      <c r="N30" s="512"/>
      <c r="O30" s="512"/>
      <c r="P30" s="512"/>
      <c r="Q30" s="332"/>
      <c r="R30" s="239"/>
    </row>
    <row r="31" spans="2:18" s="330" customFormat="1" ht="6.95" customHeight="1" x14ac:dyDescent="0.3">
      <c r="B31" s="189"/>
      <c r="C31" s="332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332"/>
      <c r="R31" s="239"/>
    </row>
    <row r="32" spans="2:18" s="330" customFormat="1" ht="14.45" customHeight="1" x14ac:dyDescent="0.3">
      <c r="B32" s="189"/>
      <c r="C32" s="332"/>
      <c r="D32" s="272" t="s">
        <v>36</v>
      </c>
      <c r="E32" s="272" t="s">
        <v>37</v>
      </c>
      <c r="F32" s="357">
        <v>0.21</v>
      </c>
      <c r="G32" s="273" t="s">
        <v>1420</v>
      </c>
      <c r="H32" s="563">
        <f>ROUND((SUM(BE103:BE104)+SUM(BE122:BE191)), 2)</f>
        <v>0</v>
      </c>
      <c r="I32" s="512"/>
      <c r="J32" s="512"/>
      <c r="K32" s="332"/>
      <c r="L32" s="332"/>
      <c r="M32" s="563">
        <f>ROUND(ROUND((SUM(BE103:BE104)+SUM(BE122:BE191)), 2)*F32, 2)</f>
        <v>0</v>
      </c>
      <c r="N32" s="512"/>
      <c r="O32" s="512"/>
      <c r="P32" s="512"/>
      <c r="Q32" s="332"/>
      <c r="R32" s="239"/>
    </row>
    <row r="33" spans="2:18" s="330" customFormat="1" ht="14.45" customHeight="1" x14ac:dyDescent="0.3">
      <c r="B33" s="189"/>
      <c r="C33" s="332"/>
      <c r="D33" s="332"/>
      <c r="E33" s="272" t="s">
        <v>38</v>
      </c>
      <c r="F33" s="357">
        <v>0.15</v>
      </c>
      <c r="G33" s="273" t="s">
        <v>1420</v>
      </c>
      <c r="H33" s="563">
        <f>ROUND((SUM(BF103:BF104)+SUM(BF122:BF191)), 2)</f>
        <v>0</v>
      </c>
      <c r="I33" s="512"/>
      <c r="J33" s="512"/>
      <c r="K33" s="332"/>
      <c r="L33" s="332"/>
      <c r="M33" s="563">
        <f>ROUND(ROUND((SUM(BF103:BF104)+SUM(BF122:BF191)), 2)*F33, 2)</f>
        <v>0</v>
      </c>
      <c r="N33" s="512"/>
      <c r="O33" s="512"/>
      <c r="P33" s="512"/>
      <c r="Q33" s="332"/>
      <c r="R33" s="239"/>
    </row>
    <row r="34" spans="2:18" s="330" customFormat="1" ht="14.45" hidden="1" customHeight="1" x14ac:dyDescent="0.3">
      <c r="B34" s="189"/>
      <c r="C34" s="332"/>
      <c r="D34" s="332"/>
      <c r="E34" s="272" t="s">
        <v>39</v>
      </c>
      <c r="F34" s="357">
        <v>0.21</v>
      </c>
      <c r="G34" s="273" t="s">
        <v>1420</v>
      </c>
      <c r="H34" s="563">
        <f>ROUND((SUM(BG103:BG104)+SUM(BG122:BG191)), 2)</f>
        <v>0</v>
      </c>
      <c r="I34" s="512"/>
      <c r="J34" s="512"/>
      <c r="K34" s="332"/>
      <c r="L34" s="332"/>
      <c r="M34" s="563">
        <v>0</v>
      </c>
      <c r="N34" s="512"/>
      <c r="O34" s="512"/>
      <c r="P34" s="512"/>
      <c r="Q34" s="332"/>
      <c r="R34" s="239"/>
    </row>
    <row r="35" spans="2:18" s="330" customFormat="1" ht="14.45" hidden="1" customHeight="1" x14ac:dyDescent="0.3">
      <c r="B35" s="189"/>
      <c r="C35" s="332"/>
      <c r="D35" s="332"/>
      <c r="E35" s="272" t="s">
        <v>40</v>
      </c>
      <c r="F35" s="357">
        <v>0.15</v>
      </c>
      <c r="G35" s="273" t="s">
        <v>1420</v>
      </c>
      <c r="H35" s="563">
        <f>ROUND((SUM(BH103:BH104)+SUM(BH122:BH191)), 2)</f>
        <v>0</v>
      </c>
      <c r="I35" s="512"/>
      <c r="J35" s="512"/>
      <c r="K35" s="332"/>
      <c r="L35" s="332"/>
      <c r="M35" s="563">
        <v>0</v>
      </c>
      <c r="N35" s="512"/>
      <c r="O35" s="512"/>
      <c r="P35" s="512"/>
      <c r="Q35" s="332"/>
      <c r="R35" s="239"/>
    </row>
    <row r="36" spans="2:18" s="330" customFormat="1" ht="14.45" hidden="1" customHeight="1" x14ac:dyDescent="0.3">
      <c r="B36" s="189"/>
      <c r="C36" s="332"/>
      <c r="D36" s="332"/>
      <c r="E36" s="272" t="s">
        <v>41</v>
      </c>
      <c r="F36" s="357">
        <v>0</v>
      </c>
      <c r="G36" s="273" t="s">
        <v>1420</v>
      </c>
      <c r="H36" s="563">
        <f>ROUND((SUM(BI103:BI104)+SUM(BI122:BI191)), 2)</f>
        <v>0</v>
      </c>
      <c r="I36" s="512"/>
      <c r="J36" s="512"/>
      <c r="K36" s="332"/>
      <c r="L36" s="332"/>
      <c r="M36" s="563">
        <v>0</v>
      </c>
      <c r="N36" s="512"/>
      <c r="O36" s="512"/>
      <c r="P36" s="512"/>
      <c r="Q36" s="332"/>
      <c r="R36" s="239"/>
    </row>
    <row r="37" spans="2:18" s="330" customFormat="1" ht="6.95" customHeight="1" x14ac:dyDescent="0.3">
      <c r="B37" s="189"/>
      <c r="C37" s="332"/>
      <c r="D37" s="332"/>
      <c r="E37" s="332"/>
      <c r="F37" s="332"/>
      <c r="G37" s="332"/>
      <c r="H37" s="332"/>
      <c r="I37" s="332"/>
      <c r="J37" s="332"/>
      <c r="K37" s="332"/>
      <c r="L37" s="332"/>
      <c r="M37" s="332"/>
      <c r="N37" s="332"/>
      <c r="O37" s="332"/>
      <c r="P37" s="332"/>
      <c r="Q37" s="332"/>
      <c r="R37" s="239"/>
    </row>
    <row r="38" spans="2:18" s="330" customFormat="1" ht="25.35" customHeight="1" x14ac:dyDescent="0.3">
      <c r="B38" s="189"/>
      <c r="C38" s="258"/>
      <c r="D38" s="269" t="s">
        <v>42</v>
      </c>
      <c r="E38" s="266"/>
      <c r="F38" s="266"/>
      <c r="G38" s="268" t="s">
        <v>43</v>
      </c>
      <c r="H38" s="267" t="s">
        <v>44</v>
      </c>
      <c r="I38" s="266"/>
      <c r="J38" s="266"/>
      <c r="K38" s="266"/>
      <c r="L38" s="564">
        <f>SUM(M30:M36)</f>
        <v>0</v>
      </c>
      <c r="M38" s="564"/>
      <c r="N38" s="564"/>
      <c r="O38" s="564"/>
      <c r="P38" s="565"/>
      <c r="Q38" s="258"/>
      <c r="R38" s="239"/>
    </row>
    <row r="39" spans="2:18" s="330" customFormat="1" ht="14.45" customHeight="1" x14ac:dyDescent="0.3">
      <c r="B39" s="189"/>
      <c r="C39" s="332"/>
      <c r="D39" s="332"/>
      <c r="E39" s="332"/>
      <c r="F39" s="332"/>
      <c r="G39" s="332"/>
      <c r="H39" s="332"/>
      <c r="I39" s="332"/>
      <c r="J39" s="332"/>
      <c r="K39" s="332"/>
      <c r="L39" s="332"/>
      <c r="M39" s="332"/>
      <c r="N39" s="332"/>
      <c r="O39" s="332"/>
      <c r="P39" s="332"/>
      <c r="Q39" s="332"/>
      <c r="R39" s="239"/>
    </row>
    <row r="40" spans="2:18" s="330" customFormat="1" ht="14.45" customHeight="1" x14ac:dyDescent="0.3">
      <c r="B40" s="189"/>
      <c r="C40" s="332"/>
      <c r="D40" s="332"/>
      <c r="E40" s="332"/>
      <c r="F40" s="332"/>
      <c r="G40" s="332"/>
      <c r="H40" s="332"/>
      <c r="I40" s="332"/>
      <c r="J40" s="332"/>
      <c r="K40" s="332"/>
      <c r="L40" s="332"/>
      <c r="M40" s="332"/>
      <c r="N40" s="332"/>
      <c r="O40" s="332"/>
      <c r="P40" s="332"/>
      <c r="Q40" s="332"/>
      <c r="R40" s="239"/>
    </row>
    <row r="41" spans="2:18" x14ac:dyDescent="0.3">
      <c r="B41" s="282"/>
      <c r="C41" s="281"/>
      <c r="D41" s="281"/>
      <c r="E41" s="281"/>
      <c r="F41" s="281"/>
      <c r="G41" s="281"/>
      <c r="H41" s="281"/>
      <c r="I41" s="281"/>
      <c r="J41" s="281"/>
      <c r="K41" s="281"/>
      <c r="L41" s="281"/>
      <c r="M41" s="281"/>
      <c r="N41" s="281"/>
      <c r="O41" s="281"/>
      <c r="P41" s="281"/>
      <c r="Q41" s="281"/>
      <c r="R41" s="280"/>
    </row>
    <row r="42" spans="2:18" x14ac:dyDescent="0.3">
      <c r="B42" s="282"/>
      <c r="C42" s="281"/>
      <c r="D42" s="281"/>
      <c r="E42" s="281"/>
      <c r="F42" s="281"/>
      <c r="G42" s="281"/>
      <c r="H42" s="281"/>
      <c r="I42" s="281"/>
      <c r="J42" s="281"/>
      <c r="K42" s="281"/>
      <c r="L42" s="281"/>
      <c r="M42" s="281"/>
      <c r="N42" s="281"/>
      <c r="O42" s="281"/>
      <c r="P42" s="281"/>
      <c r="Q42" s="281"/>
      <c r="R42" s="280"/>
    </row>
    <row r="43" spans="2:18" x14ac:dyDescent="0.3">
      <c r="B43" s="282"/>
      <c r="C43" s="281"/>
      <c r="D43" s="281"/>
      <c r="E43" s="281"/>
      <c r="F43" s="281"/>
      <c r="G43" s="281"/>
      <c r="H43" s="281"/>
      <c r="I43" s="281"/>
      <c r="J43" s="281"/>
      <c r="K43" s="281"/>
      <c r="L43" s="281"/>
      <c r="M43" s="281"/>
      <c r="N43" s="281"/>
      <c r="O43" s="281"/>
      <c r="P43" s="281"/>
      <c r="Q43" s="281"/>
      <c r="R43" s="280"/>
    </row>
    <row r="44" spans="2:18" x14ac:dyDescent="0.3">
      <c r="B44" s="282"/>
      <c r="C44" s="281"/>
      <c r="D44" s="281"/>
      <c r="E44" s="281"/>
      <c r="F44" s="281"/>
      <c r="G44" s="281"/>
      <c r="H44" s="281"/>
      <c r="I44" s="281"/>
      <c r="J44" s="281"/>
      <c r="K44" s="281"/>
      <c r="L44" s="281"/>
      <c r="M44" s="281"/>
      <c r="N44" s="281"/>
      <c r="O44" s="281"/>
      <c r="P44" s="281"/>
      <c r="Q44" s="281"/>
      <c r="R44" s="280"/>
    </row>
    <row r="45" spans="2:18" x14ac:dyDescent="0.3">
      <c r="B45" s="282"/>
      <c r="C45" s="281"/>
      <c r="D45" s="281"/>
      <c r="E45" s="281"/>
      <c r="F45" s="281"/>
      <c r="G45" s="281"/>
      <c r="H45" s="281"/>
      <c r="I45" s="281"/>
      <c r="J45" s="281"/>
      <c r="K45" s="281"/>
      <c r="L45" s="281"/>
      <c r="M45" s="281"/>
      <c r="N45" s="281"/>
      <c r="O45" s="281"/>
      <c r="P45" s="281"/>
      <c r="Q45" s="281"/>
      <c r="R45" s="280"/>
    </row>
    <row r="46" spans="2:18" x14ac:dyDescent="0.3">
      <c r="B46" s="282"/>
      <c r="C46" s="281"/>
      <c r="D46" s="281"/>
      <c r="E46" s="281"/>
      <c r="F46" s="281"/>
      <c r="G46" s="281"/>
      <c r="H46" s="281"/>
      <c r="I46" s="281"/>
      <c r="J46" s="281"/>
      <c r="K46" s="281"/>
      <c r="L46" s="281"/>
      <c r="M46" s="281"/>
      <c r="N46" s="281"/>
      <c r="O46" s="281"/>
      <c r="P46" s="281"/>
      <c r="Q46" s="281"/>
      <c r="R46" s="280"/>
    </row>
    <row r="47" spans="2:18" x14ac:dyDescent="0.3">
      <c r="B47" s="282"/>
      <c r="C47" s="281"/>
      <c r="D47" s="281"/>
      <c r="E47" s="281"/>
      <c r="F47" s="281"/>
      <c r="G47" s="281"/>
      <c r="H47" s="281"/>
      <c r="I47" s="281"/>
      <c r="J47" s="281"/>
      <c r="K47" s="281"/>
      <c r="L47" s="281"/>
      <c r="M47" s="281"/>
      <c r="N47" s="281"/>
      <c r="O47" s="281"/>
      <c r="P47" s="281"/>
      <c r="Q47" s="281"/>
      <c r="R47" s="280"/>
    </row>
    <row r="48" spans="2:18" x14ac:dyDescent="0.3">
      <c r="B48" s="282"/>
      <c r="C48" s="281"/>
      <c r="D48" s="281"/>
      <c r="E48" s="281"/>
      <c r="F48" s="281"/>
      <c r="G48" s="281"/>
      <c r="H48" s="281"/>
      <c r="I48" s="281"/>
      <c r="J48" s="281"/>
      <c r="K48" s="281"/>
      <c r="L48" s="281"/>
      <c r="M48" s="281"/>
      <c r="N48" s="281"/>
      <c r="O48" s="281"/>
      <c r="P48" s="281"/>
      <c r="Q48" s="281"/>
      <c r="R48" s="280"/>
    </row>
    <row r="49" spans="2:18" x14ac:dyDescent="0.3">
      <c r="B49" s="282"/>
      <c r="C49" s="281"/>
      <c r="D49" s="281"/>
      <c r="E49" s="281"/>
      <c r="F49" s="281"/>
      <c r="G49" s="281"/>
      <c r="H49" s="281"/>
      <c r="I49" s="281"/>
      <c r="J49" s="281"/>
      <c r="K49" s="281"/>
      <c r="L49" s="281"/>
      <c r="M49" s="281"/>
      <c r="N49" s="281"/>
      <c r="O49" s="281"/>
      <c r="P49" s="281"/>
      <c r="Q49" s="281"/>
      <c r="R49" s="280"/>
    </row>
    <row r="50" spans="2:18" s="330" customFormat="1" ht="15" x14ac:dyDescent="0.3">
      <c r="B50" s="189"/>
      <c r="C50" s="332"/>
      <c r="D50" s="356" t="s">
        <v>771</v>
      </c>
      <c r="E50" s="220"/>
      <c r="F50" s="220"/>
      <c r="G50" s="220"/>
      <c r="H50" s="355"/>
      <c r="I50" s="332"/>
      <c r="J50" s="356" t="s">
        <v>1419</v>
      </c>
      <c r="K50" s="220"/>
      <c r="L50" s="220"/>
      <c r="M50" s="220"/>
      <c r="N50" s="220"/>
      <c r="O50" s="220"/>
      <c r="P50" s="355"/>
      <c r="Q50" s="332"/>
      <c r="R50" s="239"/>
    </row>
    <row r="51" spans="2:18" x14ac:dyDescent="0.3">
      <c r="B51" s="282"/>
      <c r="C51" s="281"/>
      <c r="D51" s="354"/>
      <c r="E51" s="281"/>
      <c r="F51" s="281"/>
      <c r="G51" s="281"/>
      <c r="H51" s="353"/>
      <c r="I51" s="281"/>
      <c r="J51" s="354"/>
      <c r="K51" s="281"/>
      <c r="L51" s="281"/>
      <c r="M51" s="281"/>
      <c r="N51" s="281"/>
      <c r="O51" s="281"/>
      <c r="P51" s="353"/>
      <c r="Q51" s="281"/>
      <c r="R51" s="280"/>
    </row>
    <row r="52" spans="2:18" x14ac:dyDescent="0.3">
      <c r="B52" s="282"/>
      <c r="C52" s="281"/>
      <c r="D52" s="354"/>
      <c r="E52" s="281"/>
      <c r="F52" s="281"/>
      <c r="G52" s="281"/>
      <c r="H52" s="353"/>
      <c r="I52" s="281"/>
      <c r="J52" s="354"/>
      <c r="K52" s="281"/>
      <c r="L52" s="281"/>
      <c r="M52" s="281"/>
      <c r="N52" s="281"/>
      <c r="O52" s="281"/>
      <c r="P52" s="353"/>
      <c r="Q52" s="281"/>
      <c r="R52" s="280"/>
    </row>
    <row r="53" spans="2:18" x14ac:dyDescent="0.3">
      <c r="B53" s="282"/>
      <c r="C53" s="281"/>
      <c r="D53" s="354"/>
      <c r="E53" s="281"/>
      <c r="F53" s="281"/>
      <c r="G53" s="281"/>
      <c r="H53" s="353"/>
      <c r="I53" s="281"/>
      <c r="J53" s="354"/>
      <c r="K53" s="281"/>
      <c r="L53" s="281"/>
      <c r="M53" s="281"/>
      <c r="N53" s="281"/>
      <c r="O53" s="281"/>
      <c r="P53" s="353"/>
      <c r="Q53" s="281"/>
      <c r="R53" s="280"/>
    </row>
    <row r="54" spans="2:18" x14ac:dyDescent="0.3">
      <c r="B54" s="282"/>
      <c r="C54" s="281"/>
      <c r="D54" s="354"/>
      <c r="E54" s="281"/>
      <c r="F54" s="281"/>
      <c r="G54" s="281"/>
      <c r="H54" s="353"/>
      <c r="I54" s="281"/>
      <c r="J54" s="354"/>
      <c r="K54" s="281"/>
      <c r="L54" s="281"/>
      <c r="M54" s="281"/>
      <c r="N54" s="281"/>
      <c r="O54" s="281"/>
      <c r="P54" s="353"/>
      <c r="Q54" s="281"/>
      <c r="R54" s="280"/>
    </row>
    <row r="55" spans="2:18" x14ac:dyDescent="0.3">
      <c r="B55" s="282"/>
      <c r="C55" s="281"/>
      <c r="D55" s="354"/>
      <c r="E55" s="281"/>
      <c r="F55" s="281"/>
      <c r="G55" s="281"/>
      <c r="H55" s="353"/>
      <c r="I55" s="281"/>
      <c r="J55" s="354"/>
      <c r="K55" s="281"/>
      <c r="L55" s="281"/>
      <c r="M55" s="281"/>
      <c r="N55" s="281"/>
      <c r="O55" s="281"/>
      <c r="P55" s="353"/>
      <c r="Q55" s="281"/>
      <c r="R55" s="280"/>
    </row>
    <row r="56" spans="2:18" x14ac:dyDescent="0.3">
      <c r="B56" s="282"/>
      <c r="C56" s="281"/>
      <c r="D56" s="354"/>
      <c r="E56" s="281"/>
      <c r="F56" s="281"/>
      <c r="G56" s="281"/>
      <c r="H56" s="353"/>
      <c r="I56" s="281"/>
      <c r="J56" s="354"/>
      <c r="K56" s="281"/>
      <c r="L56" s="281"/>
      <c r="M56" s="281"/>
      <c r="N56" s="281"/>
      <c r="O56" s="281"/>
      <c r="P56" s="353"/>
      <c r="Q56" s="281"/>
      <c r="R56" s="280"/>
    </row>
    <row r="57" spans="2:18" x14ac:dyDescent="0.3">
      <c r="B57" s="282"/>
      <c r="C57" s="281"/>
      <c r="D57" s="354"/>
      <c r="E57" s="281"/>
      <c r="F57" s="281"/>
      <c r="G57" s="281"/>
      <c r="H57" s="353"/>
      <c r="I57" s="281"/>
      <c r="J57" s="354"/>
      <c r="K57" s="281"/>
      <c r="L57" s="281"/>
      <c r="M57" s="281"/>
      <c r="N57" s="281"/>
      <c r="O57" s="281"/>
      <c r="P57" s="353"/>
      <c r="Q57" s="281"/>
      <c r="R57" s="280"/>
    </row>
    <row r="58" spans="2:18" x14ac:dyDescent="0.3">
      <c r="B58" s="282"/>
      <c r="C58" s="281"/>
      <c r="D58" s="354"/>
      <c r="E58" s="281"/>
      <c r="F58" s="281"/>
      <c r="G58" s="281"/>
      <c r="H58" s="353"/>
      <c r="I58" s="281"/>
      <c r="J58" s="354"/>
      <c r="K58" s="281"/>
      <c r="L58" s="281"/>
      <c r="M58" s="281"/>
      <c r="N58" s="281"/>
      <c r="O58" s="281"/>
      <c r="P58" s="353"/>
      <c r="Q58" s="281"/>
      <c r="R58" s="280"/>
    </row>
    <row r="59" spans="2:18" s="330" customFormat="1" ht="15" x14ac:dyDescent="0.3">
      <c r="B59" s="189"/>
      <c r="C59" s="332"/>
      <c r="D59" s="352" t="s">
        <v>1416</v>
      </c>
      <c r="E59" s="350"/>
      <c r="F59" s="350"/>
      <c r="G59" s="351" t="s">
        <v>1415</v>
      </c>
      <c r="H59" s="349"/>
      <c r="I59" s="332"/>
      <c r="J59" s="352" t="s">
        <v>1416</v>
      </c>
      <c r="K59" s="350"/>
      <c r="L59" s="350"/>
      <c r="M59" s="350"/>
      <c r="N59" s="351" t="s">
        <v>1415</v>
      </c>
      <c r="O59" s="350"/>
      <c r="P59" s="349"/>
      <c r="Q59" s="332"/>
      <c r="R59" s="239"/>
    </row>
    <row r="60" spans="2:18" x14ac:dyDescent="0.3">
      <c r="B60" s="282"/>
      <c r="C60" s="281"/>
      <c r="D60" s="281"/>
      <c r="E60" s="281"/>
      <c r="F60" s="281"/>
      <c r="G60" s="281"/>
      <c r="H60" s="281"/>
      <c r="I60" s="281"/>
      <c r="J60" s="281"/>
      <c r="K60" s="281"/>
      <c r="L60" s="281"/>
      <c r="M60" s="281"/>
      <c r="N60" s="281"/>
      <c r="O60" s="281"/>
      <c r="P60" s="281"/>
      <c r="Q60" s="281"/>
      <c r="R60" s="280"/>
    </row>
    <row r="61" spans="2:18" s="330" customFormat="1" ht="15" x14ac:dyDescent="0.3">
      <c r="B61" s="189"/>
      <c r="C61" s="332"/>
      <c r="D61" s="356" t="s">
        <v>1418</v>
      </c>
      <c r="E61" s="220"/>
      <c r="F61" s="220"/>
      <c r="G61" s="220"/>
      <c r="H61" s="355"/>
      <c r="I61" s="332"/>
      <c r="J61" s="356" t="s">
        <v>1417</v>
      </c>
      <c r="K61" s="220"/>
      <c r="L61" s="220"/>
      <c r="M61" s="220"/>
      <c r="N61" s="220"/>
      <c r="O61" s="220"/>
      <c r="P61" s="355"/>
      <c r="Q61" s="332"/>
      <c r="R61" s="239"/>
    </row>
    <row r="62" spans="2:18" x14ac:dyDescent="0.3">
      <c r="B62" s="282"/>
      <c r="C62" s="281"/>
      <c r="D62" s="354"/>
      <c r="E62" s="281"/>
      <c r="F62" s="281"/>
      <c r="G62" s="281"/>
      <c r="H62" s="353"/>
      <c r="I62" s="281"/>
      <c r="J62" s="354"/>
      <c r="K62" s="281"/>
      <c r="L62" s="281"/>
      <c r="M62" s="281"/>
      <c r="N62" s="281"/>
      <c r="O62" s="281"/>
      <c r="P62" s="353"/>
      <c r="Q62" s="281"/>
      <c r="R62" s="280"/>
    </row>
    <row r="63" spans="2:18" x14ac:dyDescent="0.3">
      <c r="B63" s="282"/>
      <c r="C63" s="281"/>
      <c r="D63" s="354"/>
      <c r="E63" s="281"/>
      <c r="F63" s="281"/>
      <c r="G63" s="281"/>
      <c r="H63" s="353"/>
      <c r="I63" s="281"/>
      <c r="J63" s="354"/>
      <c r="K63" s="281"/>
      <c r="L63" s="281"/>
      <c r="M63" s="281"/>
      <c r="N63" s="281"/>
      <c r="O63" s="281"/>
      <c r="P63" s="353"/>
      <c r="Q63" s="281"/>
      <c r="R63" s="280"/>
    </row>
    <row r="64" spans="2:18" x14ac:dyDescent="0.3">
      <c r="B64" s="282"/>
      <c r="C64" s="281"/>
      <c r="D64" s="354"/>
      <c r="E64" s="281"/>
      <c r="F64" s="281"/>
      <c r="G64" s="281"/>
      <c r="H64" s="353"/>
      <c r="I64" s="281"/>
      <c r="J64" s="354"/>
      <c r="K64" s="281"/>
      <c r="L64" s="281"/>
      <c r="M64" s="281"/>
      <c r="N64" s="281"/>
      <c r="O64" s="281"/>
      <c r="P64" s="353"/>
      <c r="Q64" s="281"/>
      <c r="R64" s="280"/>
    </row>
    <row r="65" spans="2:18" x14ac:dyDescent="0.3">
      <c r="B65" s="282"/>
      <c r="C65" s="281"/>
      <c r="D65" s="354"/>
      <c r="E65" s="281"/>
      <c r="F65" s="281"/>
      <c r="G65" s="281"/>
      <c r="H65" s="353"/>
      <c r="I65" s="281"/>
      <c r="J65" s="354"/>
      <c r="K65" s="281"/>
      <c r="L65" s="281"/>
      <c r="M65" s="281"/>
      <c r="N65" s="281"/>
      <c r="O65" s="281"/>
      <c r="P65" s="353"/>
      <c r="Q65" s="281"/>
      <c r="R65" s="280"/>
    </row>
    <row r="66" spans="2:18" x14ac:dyDescent="0.3">
      <c r="B66" s="282"/>
      <c r="C66" s="281"/>
      <c r="D66" s="354"/>
      <c r="E66" s="281"/>
      <c r="F66" s="281"/>
      <c r="G66" s="281"/>
      <c r="H66" s="353"/>
      <c r="I66" s="281"/>
      <c r="J66" s="354"/>
      <c r="K66" s="281"/>
      <c r="L66" s="281"/>
      <c r="M66" s="281"/>
      <c r="N66" s="281"/>
      <c r="O66" s="281"/>
      <c r="P66" s="353"/>
      <c r="Q66" s="281"/>
      <c r="R66" s="280"/>
    </row>
    <row r="67" spans="2:18" x14ac:dyDescent="0.3">
      <c r="B67" s="282"/>
      <c r="C67" s="281"/>
      <c r="D67" s="354"/>
      <c r="E67" s="281"/>
      <c r="F67" s="281"/>
      <c r="G67" s="281"/>
      <c r="H67" s="353"/>
      <c r="I67" s="281"/>
      <c r="J67" s="354"/>
      <c r="K67" s="281"/>
      <c r="L67" s="281"/>
      <c r="M67" s="281"/>
      <c r="N67" s="281"/>
      <c r="O67" s="281"/>
      <c r="P67" s="353"/>
      <c r="Q67" s="281"/>
      <c r="R67" s="280"/>
    </row>
    <row r="68" spans="2:18" x14ac:dyDescent="0.3">
      <c r="B68" s="282"/>
      <c r="C68" s="281"/>
      <c r="D68" s="354"/>
      <c r="E68" s="281"/>
      <c r="F68" s="281"/>
      <c r="G68" s="281"/>
      <c r="H68" s="353"/>
      <c r="I68" s="281"/>
      <c r="J68" s="354"/>
      <c r="K68" s="281"/>
      <c r="L68" s="281"/>
      <c r="M68" s="281"/>
      <c r="N68" s="281"/>
      <c r="O68" s="281"/>
      <c r="P68" s="353"/>
      <c r="Q68" s="281"/>
      <c r="R68" s="280"/>
    </row>
    <row r="69" spans="2:18" x14ac:dyDescent="0.3">
      <c r="B69" s="282"/>
      <c r="C69" s="281"/>
      <c r="D69" s="354"/>
      <c r="E69" s="281"/>
      <c r="F69" s="281"/>
      <c r="G69" s="281"/>
      <c r="H69" s="353"/>
      <c r="I69" s="281"/>
      <c r="J69" s="354"/>
      <c r="K69" s="281"/>
      <c r="L69" s="281"/>
      <c r="M69" s="281"/>
      <c r="N69" s="281"/>
      <c r="O69" s="281"/>
      <c r="P69" s="353"/>
      <c r="Q69" s="281"/>
      <c r="R69" s="280"/>
    </row>
    <row r="70" spans="2:18" s="330" customFormat="1" ht="15" x14ac:dyDescent="0.3">
      <c r="B70" s="189"/>
      <c r="C70" s="332"/>
      <c r="D70" s="352" t="s">
        <v>1416</v>
      </c>
      <c r="E70" s="350"/>
      <c r="F70" s="350"/>
      <c r="G70" s="351" t="s">
        <v>1415</v>
      </c>
      <c r="H70" s="349"/>
      <c r="I70" s="332"/>
      <c r="J70" s="352" t="s">
        <v>1416</v>
      </c>
      <c r="K70" s="350"/>
      <c r="L70" s="350"/>
      <c r="M70" s="350"/>
      <c r="N70" s="351" t="s">
        <v>1415</v>
      </c>
      <c r="O70" s="350"/>
      <c r="P70" s="349"/>
      <c r="Q70" s="332"/>
      <c r="R70" s="239"/>
    </row>
    <row r="71" spans="2:18" s="330" customFormat="1" ht="14.45" customHeight="1" x14ac:dyDescent="0.3">
      <c r="B71" s="191"/>
      <c r="C71" s="190"/>
      <c r="D71" s="190"/>
      <c r="E71" s="190"/>
      <c r="F71" s="190"/>
      <c r="G71" s="190"/>
      <c r="H71" s="190"/>
      <c r="I71" s="190"/>
      <c r="J71" s="190"/>
      <c r="K71" s="190"/>
      <c r="L71" s="190"/>
      <c r="M71" s="190"/>
      <c r="N71" s="190"/>
      <c r="O71" s="190"/>
      <c r="P71" s="190"/>
      <c r="Q71" s="190"/>
      <c r="R71" s="238"/>
    </row>
    <row r="75" spans="2:18" s="330" customFormat="1" ht="6.95" customHeight="1" x14ac:dyDescent="0.3">
      <c r="B75" s="237"/>
      <c r="C75" s="236"/>
      <c r="D75" s="236"/>
      <c r="E75" s="236"/>
      <c r="F75" s="236"/>
      <c r="G75" s="236"/>
      <c r="H75" s="236"/>
      <c r="I75" s="236"/>
      <c r="J75" s="236"/>
      <c r="K75" s="236"/>
      <c r="L75" s="236"/>
      <c r="M75" s="236"/>
      <c r="N75" s="236"/>
      <c r="O75" s="236"/>
      <c r="P75" s="236"/>
      <c r="Q75" s="236"/>
      <c r="R75" s="263"/>
    </row>
    <row r="76" spans="2:18" s="330" customFormat="1" ht="36.950000000000003" customHeight="1" x14ac:dyDescent="0.3">
      <c r="B76" s="189"/>
      <c r="C76" s="552" t="s">
        <v>1414</v>
      </c>
      <c r="D76" s="559"/>
      <c r="E76" s="559"/>
      <c r="F76" s="559"/>
      <c r="G76" s="559"/>
      <c r="H76" s="559"/>
      <c r="I76" s="559"/>
      <c r="J76" s="559"/>
      <c r="K76" s="559"/>
      <c r="L76" s="559"/>
      <c r="M76" s="559"/>
      <c r="N76" s="559"/>
      <c r="O76" s="559"/>
      <c r="P76" s="559"/>
      <c r="Q76" s="559"/>
      <c r="R76" s="239"/>
    </row>
    <row r="77" spans="2:18" s="330" customFormat="1" ht="6.95" customHeight="1" x14ac:dyDescent="0.3">
      <c r="B77" s="189"/>
      <c r="C77" s="332"/>
      <c r="D77" s="332"/>
      <c r="E77" s="332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239"/>
    </row>
    <row r="78" spans="2:18" s="330" customFormat="1" ht="30" customHeight="1" x14ac:dyDescent="0.3">
      <c r="B78" s="189"/>
      <c r="C78" s="335" t="s">
        <v>17</v>
      </c>
      <c r="D78" s="332"/>
      <c r="E78" s="332"/>
      <c r="F78" s="509" t="str">
        <f>F6</f>
        <v>Modernizace tepelného hospodářství</v>
      </c>
      <c r="G78" s="510"/>
      <c r="H78" s="510"/>
      <c r="I78" s="510"/>
      <c r="J78" s="510"/>
      <c r="K78" s="510"/>
      <c r="L78" s="510"/>
      <c r="M78" s="510"/>
      <c r="N78" s="510"/>
      <c r="O78" s="510"/>
      <c r="P78" s="510"/>
      <c r="Q78" s="332"/>
      <c r="R78" s="239"/>
    </row>
    <row r="79" spans="2:18" s="330" customFormat="1" ht="36.950000000000003" customHeight="1" x14ac:dyDescent="0.3">
      <c r="B79" s="189"/>
      <c r="C79" s="343" t="s">
        <v>103</v>
      </c>
      <c r="D79" s="332"/>
      <c r="E79" s="332"/>
      <c r="F79" s="511" t="str">
        <f>F7</f>
        <v>D.1.4.g - SO03 - Kotelna KD</v>
      </c>
      <c r="G79" s="512"/>
      <c r="H79" s="512"/>
      <c r="I79" s="512"/>
      <c r="J79" s="512"/>
      <c r="K79" s="512"/>
      <c r="L79" s="512"/>
      <c r="M79" s="512"/>
      <c r="N79" s="512"/>
      <c r="O79" s="512"/>
      <c r="P79" s="512"/>
      <c r="Q79" s="332"/>
      <c r="R79" s="239"/>
    </row>
    <row r="80" spans="2:18" s="330" customFormat="1" ht="6.95" customHeight="1" x14ac:dyDescent="0.3">
      <c r="B80" s="189"/>
      <c r="C80" s="332"/>
      <c r="D80" s="332"/>
      <c r="E80" s="332"/>
      <c r="F80" s="332"/>
      <c r="G80" s="332"/>
      <c r="H80" s="332"/>
      <c r="I80" s="332"/>
      <c r="J80" s="332"/>
      <c r="K80" s="332"/>
      <c r="L80" s="332"/>
      <c r="M80" s="332"/>
      <c r="N80" s="332"/>
      <c r="O80" s="332"/>
      <c r="P80" s="332"/>
      <c r="Q80" s="332"/>
      <c r="R80" s="239"/>
    </row>
    <row r="81" spans="2:47" s="330" customFormat="1" ht="18" customHeight="1" x14ac:dyDescent="0.3">
      <c r="B81" s="189"/>
      <c r="C81" s="335" t="s">
        <v>21</v>
      </c>
      <c r="D81" s="332"/>
      <c r="E81" s="332"/>
      <c r="F81" s="260" t="str">
        <f>F9</f>
        <v xml:space="preserve"> </v>
      </c>
      <c r="G81" s="332"/>
      <c r="H81" s="332"/>
      <c r="I81" s="332"/>
      <c r="J81" s="332"/>
      <c r="K81" s="335" t="s">
        <v>23</v>
      </c>
      <c r="L81" s="332"/>
      <c r="M81" s="548" t="str">
        <f>IF(O9="","",O9)</f>
        <v>10. 5. 2018</v>
      </c>
      <c r="N81" s="548"/>
      <c r="O81" s="548"/>
      <c r="P81" s="548"/>
      <c r="Q81" s="332"/>
      <c r="R81" s="239"/>
    </row>
    <row r="82" spans="2:47" s="330" customFormat="1" ht="6.95" customHeight="1" x14ac:dyDescent="0.3">
      <c r="B82" s="189"/>
      <c r="C82" s="332"/>
      <c r="D82" s="332"/>
      <c r="E82" s="332"/>
      <c r="F82" s="332"/>
      <c r="G82" s="332"/>
      <c r="H82" s="332"/>
      <c r="I82" s="332"/>
      <c r="J82" s="332"/>
      <c r="K82" s="332"/>
      <c r="L82" s="332"/>
      <c r="M82" s="332"/>
      <c r="N82" s="332"/>
      <c r="O82" s="332"/>
      <c r="P82" s="332"/>
      <c r="Q82" s="332"/>
      <c r="R82" s="239"/>
    </row>
    <row r="83" spans="2:47" s="330" customFormat="1" ht="15" x14ac:dyDescent="0.3">
      <c r="B83" s="189"/>
      <c r="C83" s="335" t="s">
        <v>1408</v>
      </c>
      <c r="D83" s="332"/>
      <c r="E83" s="332"/>
      <c r="F83" s="260" t="str">
        <f>E12</f>
        <v xml:space="preserve"> </v>
      </c>
      <c r="G83" s="332"/>
      <c r="H83" s="332"/>
      <c r="I83" s="332"/>
      <c r="J83" s="332"/>
      <c r="K83" s="335" t="s">
        <v>28</v>
      </c>
      <c r="L83" s="332"/>
      <c r="M83" s="549" t="str">
        <f>E18</f>
        <v xml:space="preserve"> </v>
      </c>
      <c r="N83" s="549"/>
      <c r="O83" s="549"/>
      <c r="P83" s="549"/>
      <c r="Q83" s="549"/>
      <c r="R83" s="239"/>
    </row>
    <row r="84" spans="2:47" s="330" customFormat="1" ht="14.45" customHeight="1" x14ac:dyDescent="0.3">
      <c r="B84" s="189"/>
      <c r="C84" s="335" t="s">
        <v>1407</v>
      </c>
      <c r="D84" s="332"/>
      <c r="E84" s="332"/>
      <c r="F84" s="260" t="str">
        <f>IF(E15="","",E15)</f>
        <v xml:space="preserve"> </v>
      </c>
      <c r="G84" s="332"/>
      <c r="H84" s="332"/>
      <c r="I84" s="332"/>
      <c r="J84" s="332"/>
      <c r="K84" s="335" t="s">
        <v>1406</v>
      </c>
      <c r="L84" s="332"/>
      <c r="M84" s="549" t="str">
        <f>E21</f>
        <v xml:space="preserve"> </v>
      </c>
      <c r="N84" s="549"/>
      <c r="O84" s="549"/>
      <c r="P84" s="549"/>
      <c r="Q84" s="549"/>
      <c r="R84" s="239"/>
    </row>
    <row r="85" spans="2:47" s="330" customFormat="1" ht="10.35" customHeight="1" x14ac:dyDescent="0.3">
      <c r="B85" s="189"/>
      <c r="C85" s="332"/>
      <c r="D85" s="332"/>
      <c r="E85" s="332"/>
      <c r="F85" s="332"/>
      <c r="G85" s="332"/>
      <c r="H85" s="332"/>
      <c r="I85" s="332"/>
      <c r="J85" s="332"/>
      <c r="K85" s="332"/>
      <c r="L85" s="332"/>
      <c r="M85" s="332"/>
      <c r="N85" s="332"/>
      <c r="O85" s="332"/>
      <c r="P85" s="332"/>
      <c r="Q85" s="332"/>
      <c r="R85" s="239"/>
    </row>
    <row r="86" spans="2:47" s="330" customFormat="1" ht="29.25" customHeight="1" x14ac:dyDescent="0.3">
      <c r="B86" s="189"/>
      <c r="C86" s="560" t="s">
        <v>1413</v>
      </c>
      <c r="D86" s="561"/>
      <c r="E86" s="561"/>
      <c r="F86" s="561"/>
      <c r="G86" s="561"/>
      <c r="H86" s="258"/>
      <c r="I86" s="258"/>
      <c r="J86" s="258"/>
      <c r="K86" s="258"/>
      <c r="L86" s="258"/>
      <c r="M86" s="258"/>
      <c r="N86" s="560" t="s">
        <v>106</v>
      </c>
      <c r="O86" s="561"/>
      <c r="P86" s="561"/>
      <c r="Q86" s="561"/>
      <c r="R86" s="239"/>
    </row>
    <row r="87" spans="2:47" s="330" customFormat="1" ht="10.35" customHeight="1" x14ac:dyDescent="0.3">
      <c r="B87" s="189"/>
      <c r="C87" s="332"/>
      <c r="D87" s="332"/>
      <c r="E87" s="332"/>
      <c r="F87" s="332"/>
      <c r="G87" s="332"/>
      <c r="H87" s="332"/>
      <c r="I87" s="332"/>
      <c r="J87" s="332"/>
      <c r="K87" s="332"/>
      <c r="L87" s="332"/>
      <c r="M87" s="332"/>
      <c r="N87" s="332"/>
      <c r="O87" s="332"/>
      <c r="P87" s="332"/>
      <c r="Q87" s="332"/>
      <c r="R87" s="239"/>
    </row>
    <row r="88" spans="2:47" s="330" customFormat="1" ht="29.25" customHeight="1" x14ac:dyDescent="0.3">
      <c r="B88" s="189"/>
      <c r="C88" s="255" t="s">
        <v>1412</v>
      </c>
      <c r="D88" s="332"/>
      <c r="E88" s="332"/>
      <c r="F88" s="332"/>
      <c r="G88" s="332"/>
      <c r="H88" s="332"/>
      <c r="I88" s="332"/>
      <c r="J88" s="332"/>
      <c r="K88" s="332"/>
      <c r="L88" s="332"/>
      <c r="M88" s="332"/>
      <c r="N88" s="562">
        <f>N122</f>
        <v>0</v>
      </c>
      <c r="O88" s="556"/>
      <c r="P88" s="556"/>
      <c r="Q88" s="556"/>
      <c r="R88" s="239"/>
      <c r="AU88" s="192" t="s">
        <v>108</v>
      </c>
    </row>
    <row r="89" spans="2:47" s="240" customFormat="1" ht="24.95" customHeight="1" x14ac:dyDescent="0.3">
      <c r="B89" s="246"/>
      <c r="C89" s="245"/>
      <c r="D89" s="348" t="s">
        <v>1404</v>
      </c>
      <c r="E89" s="245"/>
      <c r="F89" s="245"/>
      <c r="G89" s="245"/>
      <c r="H89" s="245"/>
      <c r="I89" s="245"/>
      <c r="J89" s="245"/>
      <c r="K89" s="245"/>
      <c r="L89" s="245"/>
      <c r="M89" s="245"/>
      <c r="N89" s="537">
        <f>N123</f>
        <v>0</v>
      </c>
      <c r="O89" s="553"/>
      <c r="P89" s="553"/>
      <c r="Q89" s="553"/>
      <c r="R89" s="241"/>
    </row>
    <row r="90" spans="2:47" s="247" customFormat="1" ht="19.899999999999999" customHeight="1" x14ac:dyDescent="0.3">
      <c r="B90" s="253"/>
      <c r="C90" s="252"/>
      <c r="D90" s="347" t="s">
        <v>1403</v>
      </c>
      <c r="E90" s="252"/>
      <c r="F90" s="252"/>
      <c r="G90" s="252"/>
      <c r="H90" s="252"/>
      <c r="I90" s="252"/>
      <c r="J90" s="252"/>
      <c r="K90" s="252"/>
      <c r="L90" s="252"/>
      <c r="M90" s="252"/>
      <c r="N90" s="554">
        <f>N124</f>
        <v>0</v>
      </c>
      <c r="O90" s="555"/>
      <c r="P90" s="555"/>
      <c r="Q90" s="555"/>
      <c r="R90" s="248"/>
    </row>
    <row r="91" spans="2:47" s="247" customFormat="1" ht="19.899999999999999" customHeight="1" x14ac:dyDescent="0.3">
      <c r="B91" s="253"/>
      <c r="C91" s="252"/>
      <c r="D91" s="347" t="s">
        <v>1366</v>
      </c>
      <c r="E91" s="252"/>
      <c r="F91" s="252"/>
      <c r="G91" s="252"/>
      <c r="H91" s="252"/>
      <c r="I91" s="252"/>
      <c r="J91" s="252"/>
      <c r="K91" s="252"/>
      <c r="L91" s="252"/>
      <c r="M91" s="252"/>
      <c r="N91" s="554">
        <f>N137</f>
        <v>0</v>
      </c>
      <c r="O91" s="555"/>
      <c r="P91" s="555"/>
      <c r="Q91" s="555"/>
      <c r="R91" s="248"/>
    </row>
    <row r="92" spans="2:47" s="247" customFormat="1" ht="19.899999999999999" customHeight="1" x14ac:dyDescent="0.3">
      <c r="B92" s="253"/>
      <c r="C92" s="252"/>
      <c r="D92" s="347" t="s">
        <v>1352</v>
      </c>
      <c r="E92" s="252"/>
      <c r="F92" s="252"/>
      <c r="G92" s="252"/>
      <c r="H92" s="252"/>
      <c r="I92" s="252"/>
      <c r="J92" s="252"/>
      <c r="K92" s="252"/>
      <c r="L92" s="252"/>
      <c r="M92" s="252"/>
      <c r="N92" s="554">
        <f>N142</f>
        <v>0</v>
      </c>
      <c r="O92" s="555"/>
      <c r="P92" s="555"/>
      <c r="Q92" s="555"/>
      <c r="R92" s="248"/>
    </row>
    <row r="93" spans="2:47" s="247" customFormat="1" ht="19.899999999999999" customHeight="1" x14ac:dyDescent="0.3">
      <c r="B93" s="253"/>
      <c r="C93" s="252"/>
      <c r="D93" s="347" t="s">
        <v>1342</v>
      </c>
      <c r="E93" s="252"/>
      <c r="F93" s="252"/>
      <c r="G93" s="252"/>
      <c r="H93" s="252"/>
      <c r="I93" s="252"/>
      <c r="J93" s="252"/>
      <c r="K93" s="252"/>
      <c r="L93" s="252"/>
      <c r="M93" s="252"/>
      <c r="N93" s="554">
        <f>N146</f>
        <v>0</v>
      </c>
      <c r="O93" s="555"/>
      <c r="P93" s="555"/>
      <c r="Q93" s="555"/>
      <c r="R93" s="248"/>
    </row>
    <row r="94" spans="2:47" s="247" customFormat="1" ht="19.899999999999999" customHeight="1" x14ac:dyDescent="0.3">
      <c r="B94" s="253"/>
      <c r="C94" s="252"/>
      <c r="D94" s="347" t="s">
        <v>1338</v>
      </c>
      <c r="E94" s="252"/>
      <c r="F94" s="252"/>
      <c r="G94" s="252"/>
      <c r="H94" s="252"/>
      <c r="I94" s="252"/>
      <c r="J94" s="252"/>
      <c r="K94" s="252"/>
      <c r="L94" s="252"/>
      <c r="M94" s="252"/>
      <c r="N94" s="554">
        <f>N148</f>
        <v>0</v>
      </c>
      <c r="O94" s="555"/>
      <c r="P94" s="555"/>
      <c r="Q94" s="555"/>
      <c r="R94" s="248"/>
    </row>
    <row r="95" spans="2:47" s="240" customFormat="1" ht="24.95" customHeight="1" x14ac:dyDescent="0.3">
      <c r="B95" s="246"/>
      <c r="C95" s="245"/>
      <c r="D95" s="348" t="s">
        <v>1334</v>
      </c>
      <c r="E95" s="245"/>
      <c r="F95" s="245"/>
      <c r="G95" s="245"/>
      <c r="H95" s="245"/>
      <c r="I95" s="245"/>
      <c r="J95" s="245"/>
      <c r="K95" s="245"/>
      <c r="L95" s="245"/>
      <c r="M95" s="245"/>
      <c r="N95" s="537">
        <f>N150</f>
        <v>0</v>
      </c>
      <c r="O95" s="553"/>
      <c r="P95" s="553"/>
      <c r="Q95" s="553"/>
      <c r="R95" s="241"/>
    </row>
    <row r="96" spans="2:47" s="240" customFormat="1" ht="24.95" customHeight="1" x14ac:dyDescent="0.3">
      <c r="B96" s="246"/>
      <c r="C96" s="245"/>
      <c r="D96" s="348" t="s">
        <v>1323</v>
      </c>
      <c r="E96" s="245"/>
      <c r="F96" s="245"/>
      <c r="G96" s="245"/>
      <c r="H96" s="245"/>
      <c r="I96" s="245"/>
      <c r="J96" s="245"/>
      <c r="K96" s="245"/>
      <c r="L96" s="245"/>
      <c r="M96" s="245"/>
      <c r="N96" s="537">
        <f>N154</f>
        <v>0</v>
      </c>
      <c r="O96" s="553"/>
      <c r="P96" s="553"/>
      <c r="Q96" s="553"/>
      <c r="R96" s="241"/>
    </row>
    <row r="97" spans="2:21" s="240" customFormat="1" ht="24.95" customHeight="1" x14ac:dyDescent="0.3">
      <c r="B97" s="246"/>
      <c r="C97" s="245"/>
      <c r="D97" s="348" t="s">
        <v>1316</v>
      </c>
      <c r="E97" s="245"/>
      <c r="F97" s="245"/>
      <c r="G97" s="245"/>
      <c r="H97" s="245"/>
      <c r="I97" s="245"/>
      <c r="J97" s="245"/>
      <c r="K97" s="245"/>
      <c r="L97" s="245"/>
      <c r="M97" s="245"/>
      <c r="N97" s="537">
        <f>N157</f>
        <v>0</v>
      </c>
      <c r="O97" s="553"/>
      <c r="P97" s="553"/>
      <c r="Q97" s="553"/>
      <c r="R97" s="241"/>
    </row>
    <row r="98" spans="2:21" s="247" customFormat="1" ht="19.899999999999999" customHeight="1" x14ac:dyDescent="0.3">
      <c r="B98" s="253"/>
      <c r="C98" s="252"/>
      <c r="D98" s="347" t="s">
        <v>1315</v>
      </c>
      <c r="E98" s="252"/>
      <c r="F98" s="252"/>
      <c r="G98" s="252"/>
      <c r="H98" s="252"/>
      <c r="I98" s="252"/>
      <c r="J98" s="252"/>
      <c r="K98" s="252"/>
      <c r="L98" s="252"/>
      <c r="M98" s="252"/>
      <c r="N98" s="554">
        <f>N158</f>
        <v>0</v>
      </c>
      <c r="O98" s="555"/>
      <c r="P98" s="555"/>
      <c r="Q98" s="555"/>
      <c r="R98" s="248"/>
    </row>
    <row r="99" spans="2:21" s="240" customFormat="1" ht="24.95" customHeight="1" x14ac:dyDescent="0.3">
      <c r="B99" s="246"/>
      <c r="C99" s="245"/>
      <c r="D99" s="348" t="s">
        <v>1259</v>
      </c>
      <c r="E99" s="245"/>
      <c r="F99" s="245"/>
      <c r="G99" s="245"/>
      <c r="H99" s="245"/>
      <c r="I99" s="245"/>
      <c r="J99" s="245"/>
      <c r="K99" s="245"/>
      <c r="L99" s="245"/>
      <c r="M99" s="245"/>
      <c r="N99" s="537">
        <f>N176</f>
        <v>0</v>
      </c>
      <c r="O99" s="553"/>
      <c r="P99" s="553"/>
      <c r="Q99" s="553"/>
      <c r="R99" s="241"/>
    </row>
    <row r="100" spans="2:21" s="240" customFormat="1" ht="24.95" customHeight="1" x14ac:dyDescent="0.3">
      <c r="B100" s="246"/>
      <c r="C100" s="245"/>
      <c r="D100" s="348" t="s">
        <v>109</v>
      </c>
      <c r="E100" s="245"/>
      <c r="F100" s="245"/>
      <c r="G100" s="245"/>
      <c r="H100" s="245"/>
      <c r="I100" s="245"/>
      <c r="J100" s="245"/>
      <c r="K100" s="245"/>
      <c r="L100" s="245"/>
      <c r="M100" s="245"/>
      <c r="N100" s="537">
        <f>N185</f>
        <v>0</v>
      </c>
      <c r="O100" s="553"/>
      <c r="P100" s="553"/>
      <c r="Q100" s="553"/>
      <c r="R100" s="241"/>
    </row>
    <row r="101" spans="2:21" s="247" customFormat="1" ht="19.899999999999999" customHeight="1" x14ac:dyDescent="0.3">
      <c r="B101" s="253"/>
      <c r="C101" s="252"/>
      <c r="D101" s="347" t="s">
        <v>1226</v>
      </c>
      <c r="E101" s="252"/>
      <c r="F101" s="252"/>
      <c r="G101" s="252"/>
      <c r="H101" s="252"/>
      <c r="I101" s="252"/>
      <c r="J101" s="252"/>
      <c r="K101" s="252"/>
      <c r="L101" s="252"/>
      <c r="M101" s="252"/>
      <c r="N101" s="554">
        <f>N186</f>
        <v>0</v>
      </c>
      <c r="O101" s="555"/>
      <c r="P101" s="555"/>
      <c r="Q101" s="555"/>
      <c r="R101" s="248"/>
    </row>
    <row r="102" spans="2:21" s="330" customFormat="1" ht="21.75" customHeight="1" x14ac:dyDescent="0.3">
      <c r="B102" s="189"/>
      <c r="C102" s="332"/>
      <c r="D102" s="332"/>
      <c r="E102" s="332"/>
      <c r="F102" s="332"/>
      <c r="G102" s="332"/>
      <c r="H102" s="332"/>
      <c r="I102" s="332"/>
      <c r="J102" s="332"/>
      <c r="K102" s="332"/>
      <c r="L102" s="332"/>
      <c r="M102" s="332"/>
      <c r="N102" s="332"/>
      <c r="O102" s="332"/>
      <c r="P102" s="332"/>
      <c r="Q102" s="332"/>
      <c r="R102" s="239"/>
    </row>
    <row r="103" spans="2:21" s="330" customFormat="1" ht="29.25" customHeight="1" x14ac:dyDescent="0.3">
      <c r="B103" s="189"/>
      <c r="C103" s="255" t="s">
        <v>1411</v>
      </c>
      <c r="D103" s="332"/>
      <c r="E103" s="332"/>
      <c r="F103" s="332"/>
      <c r="G103" s="332"/>
      <c r="H103" s="332"/>
      <c r="I103" s="332"/>
      <c r="J103" s="332"/>
      <c r="K103" s="332"/>
      <c r="L103" s="332"/>
      <c r="M103" s="332"/>
      <c r="N103" s="556">
        <v>0</v>
      </c>
      <c r="O103" s="557"/>
      <c r="P103" s="557"/>
      <c r="Q103" s="557"/>
      <c r="R103" s="239"/>
      <c r="T103" s="346"/>
      <c r="U103" s="345" t="s">
        <v>36</v>
      </c>
    </row>
    <row r="104" spans="2:21" s="330" customFormat="1" ht="18" customHeight="1" x14ac:dyDescent="0.3">
      <c r="B104" s="189"/>
      <c r="C104" s="332"/>
      <c r="D104" s="332"/>
      <c r="E104" s="332"/>
      <c r="F104" s="332"/>
      <c r="G104" s="332"/>
      <c r="H104" s="332"/>
      <c r="I104" s="332"/>
      <c r="J104" s="332"/>
      <c r="K104" s="332"/>
      <c r="L104" s="332"/>
      <c r="M104" s="332"/>
      <c r="N104" s="332"/>
      <c r="O104" s="332"/>
      <c r="P104" s="332"/>
      <c r="Q104" s="332"/>
      <c r="R104" s="239"/>
    </row>
    <row r="105" spans="2:21" s="330" customFormat="1" ht="29.25" customHeight="1" x14ac:dyDescent="0.3">
      <c r="B105" s="189"/>
      <c r="C105" s="344" t="s">
        <v>1410</v>
      </c>
      <c r="D105" s="258"/>
      <c r="E105" s="258"/>
      <c r="F105" s="258"/>
      <c r="G105" s="258"/>
      <c r="H105" s="258"/>
      <c r="I105" s="258"/>
      <c r="J105" s="258"/>
      <c r="K105" s="258"/>
      <c r="L105" s="558">
        <f>ROUND(SUM(N88+N103),2)</f>
        <v>0</v>
      </c>
      <c r="M105" s="558"/>
      <c r="N105" s="558"/>
      <c r="O105" s="558"/>
      <c r="P105" s="558"/>
      <c r="Q105" s="558"/>
      <c r="R105" s="239"/>
    </row>
    <row r="106" spans="2:21" s="330" customFormat="1" ht="6.95" customHeight="1" x14ac:dyDescent="0.3">
      <c r="B106" s="191"/>
      <c r="C106" s="190"/>
      <c r="D106" s="190"/>
      <c r="E106" s="190"/>
      <c r="F106" s="190"/>
      <c r="G106" s="190"/>
      <c r="H106" s="190"/>
      <c r="I106" s="190"/>
      <c r="J106" s="190"/>
      <c r="K106" s="190"/>
      <c r="L106" s="190"/>
      <c r="M106" s="190"/>
      <c r="N106" s="190"/>
      <c r="O106" s="190"/>
      <c r="P106" s="190"/>
      <c r="Q106" s="190"/>
      <c r="R106" s="238"/>
    </row>
    <row r="110" spans="2:21" s="330" customFormat="1" ht="6.95" customHeight="1" x14ac:dyDescent="0.3">
      <c r="B110" s="237"/>
      <c r="C110" s="236"/>
      <c r="D110" s="236"/>
      <c r="E110" s="236"/>
      <c r="F110" s="236"/>
      <c r="G110" s="236"/>
      <c r="H110" s="236"/>
      <c r="I110" s="236"/>
      <c r="J110" s="236"/>
      <c r="K110" s="236"/>
      <c r="L110" s="236"/>
      <c r="M110" s="236"/>
      <c r="N110" s="236"/>
      <c r="O110" s="236"/>
      <c r="P110" s="236"/>
      <c r="Q110" s="236"/>
      <c r="R110" s="263"/>
    </row>
    <row r="111" spans="2:21" s="330" customFormat="1" ht="36.950000000000003" customHeight="1" x14ac:dyDescent="0.3">
      <c r="B111" s="189"/>
      <c r="C111" s="552" t="s">
        <v>1409</v>
      </c>
      <c r="D111" s="512"/>
      <c r="E111" s="512"/>
      <c r="F111" s="512"/>
      <c r="G111" s="512"/>
      <c r="H111" s="512"/>
      <c r="I111" s="512"/>
      <c r="J111" s="512"/>
      <c r="K111" s="512"/>
      <c r="L111" s="512"/>
      <c r="M111" s="512"/>
      <c r="N111" s="512"/>
      <c r="O111" s="512"/>
      <c r="P111" s="512"/>
      <c r="Q111" s="512"/>
      <c r="R111" s="239"/>
    </row>
    <row r="112" spans="2:21" s="330" customFormat="1" ht="6.95" customHeight="1" x14ac:dyDescent="0.3">
      <c r="B112" s="189"/>
      <c r="C112" s="332"/>
      <c r="D112" s="332"/>
      <c r="E112" s="332"/>
      <c r="F112" s="332"/>
      <c r="G112" s="332"/>
      <c r="H112" s="332"/>
      <c r="I112" s="332"/>
      <c r="J112" s="332"/>
      <c r="K112" s="332"/>
      <c r="L112" s="332"/>
      <c r="M112" s="332"/>
      <c r="N112" s="332"/>
      <c r="O112" s="332"/>
      <c r="P112" s="332"/>
      <c r="Q112" s="332"/>
      <c r="R112" s="239"/>
    </row>
    <row r="113" spans="2:65" s="330" customFormat="1" ht="30" customHeight="1" x14ac:dyDescent="0.3">
      <c r="B113" s="189"/>
      <c r="C113" s="335" t="s">
        <v>17</v>
      </c>
      <c r="D113" s="332"/>
      <c r="E113" s="332"/>
      <c r="F113" s="509" t="str">
        <f>F6</f>
        <v>Modernizace tepelného hospodářství</v>
      </c>
      <c r="G113" s="510"/>
      <c r="H113" s="510"/>
      <c r="I113" s="510"/>
      <c r="J113" s="510"/>
      <c r="K113" s="510"/>
      <c r="L113" s="510"/>
      <c r="M113" s="510"/>
      <c r="N113" s="510"/>
      <c r="O113" s="510"/>
      <c r="P113" s="510"/>
      <c r="Q113" s="332"/>
      <c r="R113" s="239"/>
    </row>
    <row r="114" spans="2:65" s="330" customFormat="1" ht="36.950000000000003" customHeight="1" x14ac:dyDescent="0.3">
      <c r="B114" s="189"/>
      <c r="C114" s="343" t="s">
        <v>103</v>
      </c>
      <c r="D114" s="332"/>
      <c r="E114" s="332"/>
      <c r="F114" s="511" t="str">
        <f>F7</f>
        <v>D.1.4.g - SO03 - Kotelna KD</v>
      </c>
      <c r="G114" s="512"/>
      <c r="H114" s="512"/>
      <c r="I114" s="512"/>
      <c r="J114" s="512"/>
      <c r="K114" s="512"/>
      <c r="L114" s="512"/>
      <c r="M114" s="512"/>
      <c r="N114" s="512"/>
      <c r="O114" s="512"/>
      <c r="P114" s="512"/>
      <c r="Q114" s="332"/>
      <c r="R114" s="239"/>
    </row>
    <row r="115" spans="2:65" s="330" customFormat="1" ht="6.95" customHeight="1" x14ac:dyDescent="0.3">
      <c r="B115" s="189"/>
      <c r="C115" s="332"/>
      <c r="D115" s="332"/>
      <c r="E115" s="332"/>
      <c r="F115" s="332"/>
      <c r="G115" s="332"/>
      <c r="H115" s="332"/>
      <c r="I115" s="332"/>
      <c r="J115" s="332"/>
      <c r="K115" s="332"/>
      <c r="L115" s="332"/>
      <c r="M115" s="332"/>
      <c r="N115" s="332"/>
      <c r="O115" s="332"/>
      <c r="P115" s="332"/>
      <c r="Q115" s="332"/>
      <c r="R115" s="239"/>
    </row>
    <row r="116" spans="2:65" s="330" customFormat="1" ht="18" customHeight="1" x14ac:dyDescent="0.3">
      <c r="B116" s="189"/>
      <c r="C116" s="335" t="s">
        <v>21</v>
      </c>
      <c r="D116" s="332"/>
      <c r="E116" s="332"/>
      <c r="F116" s="260" t="str">
        <f>F9</f>
        <v xml:space="preserve"> </v>
      </c>
      <c r="G116" s="332"/>
      <c r="H116" s="332"/>
      <c r="I116" s="332"/>
      <c r="J116" s="332"/>
      <c r="K116" s="335" t="s">
        <v>23</v>
      </c>
      <c r="L116" s="332"/>
      <c r="M116" s="548" t="str">
        <f>IF(O9="","",O9)</f>
        <v>10. 5. 2018</v>
      </c>
      <c r="N116" s="548"/>
      <c r="O116" s="548"/>
      <c r="P116" s="548"/>
      <c r="Q116" s="332"/>
      <c r="R116" s="239"/>
    </row>
    <row r="117" spans="2:65" s="330" customFormat="1" ht="6.95" customHeight="1" x14ac:dyDescent="0.3">
      <c r="B117" s="189"/>
      <c r="C117" s="332"/>
      <c r="D117" s="332"/>
      <c r="E117" s="332"/>
      <c r="F117" s="332"/>
      <c r="G117" s="332"/>
      <c r="H117" s="332"/>
      <c r="I117" s="332"/>
      <c r="J117" s="332"/>
      <c r="K117" s="332"/>
      <c r="L117" s="332"/>
      <c r="M117" s="332"/>
      <c r="N117" s="332"/>
      <c r="O117" s="332"/>
      <c r="P117" s="332"/>
      <c r="Q117" s="332"/>
      <c r="R117" s="239"/>
    </row>
    <row r="118" spans="2:65" s="330" customFormat="1" ht="15" x14ac:dyDescent="0.3">
      <c r="B118" s="189"/>
      <c r="C118" s="335" t="s">
        <v>1408</v>
      </c>
      <c r="D118" s="332"/>
      <c r="E118" s="332"/>
      <c r="F118" s="260" t="str">
        <f>E12</f>
        <v xml:space="preserve"> </v>
      </c>
      <c r="G118" s="332"/>
      <c r="H118" s="332"/>
      <c r="I118" s="332"/>
      <c r="J118" s="332"/>
      <c r="K118" s="335" t="s">
        <v>28</v>
      </c>
      <c r="L118" s="332"/>
      <c r="M118" s="549" t="str">
        <f>E18</f>
        <v xml:space="preserve"> </v>
      </c>
      <c r="N118" s="549"/>
      <c r="O118" s="549"/>
      <c r="P118" s="549"/>
      <c r="Q118" s="549"/>
      <c r="R118" s="239"/>
    </row>
    <row r="119" spans="2:65" s="330" customFormat="1" ht="14.45" customHeight="1" x14ac:dyDescent="0.3">
      <c r="B119" s="189"/>
      <c r="C119" s="335" t="s">
        <v>1407</v>
      </c>
      <c r="D119" s="332"/>
      <c r="E119" s="332"/>
      <c r="F119" s="260" t="str">
        <f>IF(E15="","",E15)</f>
        <v xml:space="preserve"> </v>
      </c>
      <c r="G119" s="332"/>
      <c r="H119" s="332"/>
      <c r="I119" s="332"/>
      <c r="J119" s="332"/>
      <c r="K119" s="335" t="s">
        <v>1406</v>
      </c>
      <c r="L119" s="332"/>
      <c r="M119" s="549" t="str">
        <f>E21</f>
        <v xml:space="preserve"> </v>
      </c>
      <c r="N119" s="549"/>
      <c r="O119" s="549"/>
      <c r="P119" s="549"/>
      <c r="Q119" s="549"/>
      <c r="R119" s="239"/>
    </row>
    <row r="120" spans="2:65" s="330" customFormat="1" ht="10.35" customHeight="1" x14ac:dyDescent="0.3">
      <c r="B120" s="189"/>
      <c r="C120" s="332"/>
      <c r="D120" s="332"/>
      <c r="E120" s="332"/>
      <c r="F120" s="332"/>
      <c r="G120" s="332"/>
      <c r="H120" s="332"/>
      <c r="I120" s="332"/>
      <c r="J120" s="332"/>
      <c r="K120" s="332"/>
      <c r="L120" s="332"/>
      <c r="M120" s="332"/>
      <c r="N120" s="332"/>
      <c r="O120" s="332"/>
      <c r="P120" s="332"/>
      <c r="Q120" s="332"/>
      <c r="R120" s="239"/>
    </row>
    <row r="121" spans="2:65" s="225" customFormat="1" ht="29.25" customHeight="1" x14ac:dyDescent="0.3">
      <c r="B121" s="229"/>
      <c r="C121" s="232" t="s">
        <v>112</v>
      </c>
      <c r="D121" s="231" t="s">
        <v>51</v>
      </c>
      <c r="E121" s="231" t="s">
        <v>47</v>
      </c>
      <c r="F121" s="550" t="s">
        <v>113</v>
      </c>
      <c r="G121" s="550"/>
      <c r="H121" s="550"/>
      <c r="I121" s="550"/>
      <c r="J121" s="231" t="s">
        <v>114</v>
      </c>
      <c r="K121" s="231" t="s">
        <v>115</v>
      </c>
      <c r="L121" s="550" t="s">
        <v>116</v>
      </c>
      <c r="M121" s="550"/>
      <c r="N121" s="550" t="s">
        <v>106</v>
      </c>
      <c r="O121" s="550"/>
      <c r="P121" s="550"/>
      <c r="Q121" s="551"/>
      <c r="R121" s="342"/>
      <c r="T121" s="228" t="s">
        <v>118</v>
      </c>
      <c r="U121" s="227" t="s">
        <v>36</v>
      </c>
      <c r="V121" s="227" t="s">
        <v>119</v>
      </c>
      <c r="W121" s="227" t="s">
        <v>120</v>
      </c>
      <c r="X121" s="227" t="s">
        <v>121</v>
      </c>
      <c r="Y121" s="227" t="s">
        <v>122</v>
      </c>
      <c r="Z121" s="227" t="s">
        <v>123</v>
      </c>
      <c r="AA121" s="226" t="s">
        <v>124</v>
      </c>
    </row>
    <row r="122" spans="2:65" s="330" customFormat="1" ht="29.25" customHeight="1" x14ac:dyDescent="0.35">
      <c r="B122" s="189"/>
      <c r="C122" s="341" t="s">
        <v>1405</v>
      </c>
      <c r="D122" s="332"/>
      <c r="E122" s="332"/>
      <c r="F122" s="332"/>
      <c r="G122" s="332"/>
      <c r="H122" s="332"/>
      <c r="I122" s="332"/>
      <c r="J122" s="332"/>
      <c r="K122" s="332"/>
      <c r="L122" s="332"/>
      <c r="M122" s="332"/>
      <c r="N122" s="534">
        <f>BK122</f>
        <v>0</v>
      </c>
      <c r="O122" s="535"/>
      <c r="P122" s="535"/>
      <c r="Q122" s="535"/>
      <c r="R122" s="239"/>
      <c r="T122" s="222"/>
      <c r="U122" s="220"/>
      <c r="V122" s="220"/>
      <c r="W122" s="221">
        <f>W123+W150+W154+W157+W176+W185</f>
        <v>70.591999999999999</v>
      </c>
      <c r="X122" s="220"/>
      <c r="Y122" s="221">
        <f>Y123+Y150+Y154+Y157+Y176+Y185</f>
        <v>9.375E-2</v>
      </c>
      <c r="Z122" s="220"/>
      <c r="AA122" s="219">
        <f>AA123+AA150+AA154+AA157+AA176+AA185</f>
        <v>0</v>
      </c>
      <c r="AE122" s="195">
        <f>N122</f>
        <v>0</v>
      </c>
      <c r="AT122" s="192" t="s">
        <v>65</v>
      </c>
      <c r="AU122" s="192" t="s">
        <v>108</v>
      </c>
      <c r="BK122" s="218">
        <f>BK123+BK150+BK154+BK157+BK176+BK185</f>
        <v>0</v>
      </c>
    </row>
    <row r="123" spans="2:65" s="207" customFormat="1" ht="37.35" customHeight="1" x14ac:dyDescent="0.35">
      <c r="B123" s="215"/>
      <c r="C123" s="212"/>
      <c r="D123" s="340" t="s">
        <v>1404</v>
      </c>
      <c r="E123" s="340"/>
      <c r="F123" s="340"/>
      <c r="G123" s="340"/>
      <c r="H123" s="340"/>
      <c r="I123" s="340"/>
      <c r="J123" s="340"/>
      <c r="K123" s="340"/>
      <c r="L123" s="340"/>
      <c r="M123" s="340"/>
      <c r="N123" s="536">
        <f>BK123</f>
        <v>0</v>
      </c>
      <c r="O123" s="537"/>
      <c r="P123" s="537"/>
      <c r="Q123" s="537"/>
      <c r="R123" s="339"/>
      <c r="T123" s="214"/>
      <c r="U123" s="212"/>
      <c r="V123" s="212"/>
      <c r="W123" s="213">
        <f>W124+W137+W142+W146+W148</f>
        <v>0</v>
      </c>
      <c r="X123" s="212"/>
      <c r="Y123" s="213">
        <f>Y124+Y137+Y142+Y146+Y148</f>
        <v>0</v>
      </c>
      <c r="Z123" s="212"/>
      <c r="AA123" s="211">
        <f>AA124+AA137+AA142+AA146+AA148</f>
        <v>0</v>
      </c>
      <c r="AR123" s="209" t="s">
        <v>74</v>
      </c>
      <c r="AT123" s="210" t="s">
        <v>65</v>
      </c>
      <c r="AU123" s="210" t="s">
        <v>66</v>
      </c>
      <c r="AY123" s="209" t="s">
        <v>127</v>
      </c>
      <c r="BK123" s="208">
        <f>BK124+BK137+BK142+BK146+BK148</f>
        <v>0</v>
      </c>
    </row>
    <row r="124" spans="2:65" s="207" customFormat="1" ht="19.899999999999999" customHeight="1" x14ac:dyDescent="0.3">
      <c r="B124" s="215"/>
      <c r="C124" s="212"/>
      <c r="D124" s="299" t="s">
        <v>1403</v>
      </c>
      <c r="E124" s="299"/>
      <c r="F124" s="299"/>
      <c r="G124" s="299"/>
      <c r="H124" s="299"/>
      <c r="I124" s="299"/>
      <c r="J124" s="299"/>
      <c r="K124" s="299"/>
      <c r="L124" s="299"/>
      <c r="M124" s="299"/>
      <c r="N124" s="538">
        <f>BK124</f>
        <v>0</v>
      </c>
      <c r="O124" s="539"/>
      <c r="P124" s="539"/>
      <c r="Q124" s="539"/>
      <c r="R124" s="339"/>
      <c r="T124" s="214"/>
      <c r="U124" s="212"/>
      <c r="V124" s="212"/>
      <c r="W124" s="213">
        <f>SUM(W125:W136)</f>
        <v>0</v>
      </c>
      <c r="X124" s="212"/>
      <c r="Y124" s="213">
        <f>SUM(Y125:Y136)</f>
        <v>0</v>
      </c>
      <c r="Z124" s="212"/>
      <c r="AA124" s="211">
        <f>SUM(AA125:AA136)</f>
        <v>0</v>
      </c>
      <c r="AR124" s="209" t="s">
        <v>74</v>
      </c>
      <c r="AT124" s="210" t="s">
        <v>65</v>
      </c>
      <c r="AU124" s="210" t="s">
        <v>74</v>
      </c>
      <c r="AY124" s="209" t="s">
        <v>127</v>
      </c>
      <c r="BK124" s="208">
        <f>SUM(BK125:BK136)</f>
        <v>0</v>
      </c>
    </row>
    <row r="125" spans="2:65" s="330" customFormat="1" ht="76.5" customHeight="1" x14ac:dyDescent="0.3">
      <c r="B125" s="206"/>
      <c r="C125" s="298" t="s">
        <v>74</v>
      </c>
      <c r="D125" s="298" t="s">
        <v>130</v>
      </c>
      <c r="E125" s="297" t="s">
        <v>1402</v>
      </c>
      <c r="F125" s="546" t="s">
        <v>1401</v>
      </c>
      <c r="G125" s="546"/>
      <c r="H125" s="546"/>
      <c r="I125" s="546"/>
      <c r="J125" s="296" t="s">
        <v>133</v>
      </c>
      <c r="K125" s="295">
        <v>4</v>
      </c>
      <c r="L125" s="547"/>
      <c r="M125" s="547"/>
      <c r="N125" s="547"/>
      <c r="O125" s="533"/>
      <c r="P125" s="533"/>
      <c r="Q125" s="533"/>
      <c r="R125" s="338"/>
      <c r="T125" s="199" t="s">
        <v>5</v>
      </c>
      <c r="U125" s="198" t="s">
        <v>37</v>
      </c>
      <c r="V125" s="197">
        <v>0</v>
      </c>
      <c r="W125" s="197">
        <f t="shared" ref="W125:W136" si="0">V125*K125</f>
        <v>0</v>
      </c>
      <c r="X125" s="197">
        <v>0</v>
      </c>
      <c r="Y125" s="197">
        <f t="shared" ref="Y125:Y136" si="1">X125*K125</f>
        <v>0</v>
      </c>
      <c r="Z125" s="197">
        <v>0</v>
      </c>
      <c r="AA125" s="196">
        <f t="shared" ref="AA125:AA136" si="2">Z125*K125</f>
        <v>0</v>
      </c>
      <c r="AR125" s="192" t="s">
        <v>741</v>
      </c>
      <c r="AT125" s="192" t="s">
        <v>130</v>
      </c>
      <c r="AU125" s="192" t="s">
        <v>76</v>
      </c>
      <c r="AY125" s="192" t="s">
        <v>127</v>
      </c>
      <c r="BE125" s="195">
        <f t="shared" ref="BE125:BE136" si="3">IF(U125="základní",N125,0)</f>
        <v>0</v>
      </c>
      <c r="BF125" s="195">
        <f t="shared" ref="BF125:BF136" si="4">IF(U125="snížená",N125,0)</f>
        <v>0</v>
      </c>
      <c r="BG125" s="195">
        <f t="shared" ref="BG125:BG136" si="5">IF(U125="zákl. přenesená",N125,0)</f>
        <v>0</v>
      </c>
      <c r="BH125" s="195">
        <f t="shared" ref="BH125:BH136" si="6">IF(U125="sníž. přenesená",N125,0)</f>
        <v>0</v>
      </c>
      <c r="BI125" s="195">
        <f t="shared" ref="BI125:BI136" si="7">IF(U125="nulová",N125,0)</f>
        <v>0</v>
      </c>
      <c r="BJ125" s="192" t="s">
        <v>74</v>
      </c>
      <c r="BK125" s="195">
        <f t="shared" ref="BK125:BK136" si="8">ROUND(L125*K125,2)</f>
        <v>0</v>
      </c>
      <c r="BL125" s="192" t="s">
        <v>688</v>
      </c>
      <c r="BM125" s="192" t="s">
        <v>1400</v>
      </c>
    </row>
    <row r="126" spans="2:65" s="330" customFormat="1" ht="89.25" customHeight="1" x14ac:dyDescent="0.3">
      <c r="B126" s="206"/>
      <c r="C126" s="298" t="s">
        <v>76</v>
      </c>
      <c r="D126" s="298" t="s">
        <v>130</v>
      </c>
      <c r="E126" s="297" t="s">
        <v>1399</v>
      </c>
      <c r="F126" s="546" t="s">
        <v>1398</v>
      </c>
      <c r="G126" s="546"/>
      <c r="H126" s="546"/>
      <c r="I126" s="546"/>
      <c r="J126" s="296" t="s">
        <v>133</v>
      </c>
      <c r="K126" s="295">
        <v>17</v>
      </c>
      <c r="L126" s="547"/>
      <c r="M126" s="547"/>
      <c r="N126" s="547"/>
      <c r="O126" s="533"/>
      <c r="P126" s="533"/>
      <c r="Q126" s="533"/>
      <c r="R126" s="338"/>
      <c r="T126" s="199" t="s">
        <v>5</v>
      </c>
      <c r="U126" s="198" t="s">
        <v>37</v>
      </c>
      <c r="V126" s="197">
        <v>0</v>
      </c>
      <c r="W126" s="197">
        <f t="shared" si="0"/>
        <v>0</v>
      </c>
      <c r="X126" s="197">
        <v>0</v>
      </c>
      <c r="Y126" s="197">
        <f t="shared" si="1"/>
        <v>0</v>
      </c>
      <c r="Z126" s="197">
        <v>0</v>
      </c>
      <c r="AA126" s="196">
        <f t="shared" si="2"/>
        <v>0</v>
      </c>
      <c r="AR126" s="192" t="s">
        <v>741</v>
      </c>
      <c r="AT126" s="192" t="s">
        <v>130</v>
      </c>
      <c r="AU126" s="192" t="s">
        <v>76</v>
      </c>
      <c r="AY126" s="192" t="s">
        <v>127</v>
      </c>
      <c r="BE126" s="195">
        <f t="shared" si="3"/>
        <v>0</v>
      </c>
      <c r="BF126" s="195">
        <f t="shared" si="4"/>
        <v>0</v>
      </c>
      <c r="BG126" s="195">
        <f t="shared" si="5"/>
        <v>0</v>
      </c>
      <c r="BH126" s="195">
        <f t="shared" si="6"/>
        <v>0</v>
      </c>
      <c r="BI126" s="195">
        <f t="shared" si="7"/>
        <v>0</v>
      </c>
      <c r="BJ126" s="192" t="s">
        <v>74</v>
      </c>
      <c r="BK126" s="195">
        <f t="shared" si="8"/>
        <v>0</v>
      </c>
      <c r="BL126" s="192" t="s">
        <v>688</v>
      </c>
      <c r="BM126" s="192" t="s">
        <v>1397</v>
      </c>
    </row>
    <row r="127" spans="2:65" s="330" customFormat="1" ht="89.25" customHeight="1" x14ac:dyDescent="0.3">
      <c r="B127" s="206"/>
      <c r="C127" s="298" t="s">
        <v>684</v>
      </c>
      <c r="D127" s="298" t="s">
        <v>130</v>
      </c>
      <c r="E127" s="297" t="s">
        <v>1396</v>
      </c>
      <c r="F127" s="546" t="s">
        <v>1395</v>
      </c>
      <c r="G127" s="546"/>
      <c r="H127" s="546"/>
      <c r="I127" s="546"/>
      <c r="J127" s="296" t="s">
        <v>133</v>
      </c>
      <c r="K127" s="295">
        <v>1</v>
      </c>
      <c r="L127" s="547"/>
      <c r="M127" s="547"/>
      <c r="N127" s="547"/>
      <c r="O127" s="533"/>
      <c r="P127" s="533"/>
      <c r="Q127" s="533"/>
      <c r="R127" s="338"/>
      <c r="T127" s="199" t="s">
        <v>5</v>
      </c>
      <c r="U127" s="198" t="s">
        <v>37</v>
      </c>
      <c r="V127" s="197">
        <v>0</v>
      </c>
      <c r="W127" s="197">
        <f t="shared" si="0"/>
        <v>0</v>
      </c>
      <c r="X127" s="197">
        <v>0</v>
      </c>
      <c r="Y127" s="197">
        <f t="shared" si="1"/>
        <v>0</v>
      </c>
      <c r="Z127" s="197">
        <v>0</v>
      </c>
      <c r="AA127" s="196">
        <f t="shared" si="2"/>
        <v>0</v>
      </c>
      <c r="AR127" s="192" t="s">
        <v>741</v>
      </c>
      <c r="AT127" s="192" t="s">
        <v>130</v>
      </c>
      <c r="AU127" s="192" t="s">
        <v>76</v>
      </c>
      <c r="AY127" s="192" t="s">
        <v>127</v>
      </c>
      <c r="BE127" s="195">
        <f t="shared" si="3"/>
        <v>0</v>
      </c>
      <c r="BF127" s="195">
        <f t="shared" si="4"/>
        <v>0</v>
      </c>
      <c r="BG127" s="195">
        <f t="shared" si="5"/>
        <v>0</v>
      </c>
      <c r="BH127" s="195">
        <f t="shared" si="6"/>
        <v>0</v>
      </c>
      <c r="BI127" s="195">
        <f t="shared" si="7"/>
        <v>0</v>
      </c>
      <c r="BJ127" s="192" t="s">
        <v>74</v>
      </c>
      <c r="BK127" s="195">
        <f t="shared" si="8"/>
        <v>0</v>
      </c>
      <c r="BL127" s="192" t="s">
        <v>688</v>
      </c>
      <c r="BM127" s="192" t="s">
        <v>1394</v>
      </c>
    </row>
    <row r="128" spans="2:65" s="330" customFormat="1" ht="38.25" customHeight="1" x14ac:dyDescent="0.3">
      <c r="B128" s="206"/>
      <c r="C128" s="298" t="s">
        <v>688</v>
      </c>
      <c r="D128" s="298" t="s">
        <v>130</v>
      </c>
      <c r="E128" s="297" t="s">
        <v>1393</v>
      </c>
      <c r="F128" s="546" t="s">
        <v>1392</v>
      </c>
      <c r="G128" s="546"/>
      <c r="H128" s="546"/>
      <c r="I128" s="546"/>
      <c r="J128" s="296" t="s">
        <v>133</v>
      </c>
      <c r="K128" s="295">
        <v>2</v>
      </c>
      <c r="L128" s="547"/>
      <c r="M128" s="547"/>
      <c r="N128" s="547"/>
      <c r="O128" s="533"/>
      <c r="P128" s="533"/>
      <c r="Q128" s="533"/>
      <c r="R128" s="338"/>
      <c r="T128" s="199" t="s">
        <v>5</v>
      </c>
      <c r="U128" s="198" t="s">
        <v>37</v>
      </c>
      <c r="V128" s="197">
        <v>0</v>
      </c>
      <c r="W128" s="197">
        <f t="shared" si="0"/>
        <v>0</v>
      </c>
      <c r="X128" s="197">
        <v>0</v>
      </c>
      <c r="Y128" s="197">
        <f t="shared" si="1"/>
        <v>0</v>
      </c>
      <c r="Z128" s="197">
        <v>0</v>
      </c>
      <c r="AA128" s="196">
        <f t="shared" si="2"/>
        <v>0</v>
      </c>
      <c r="AR128" s="192" t="s">
        <v>741</v>
      </c>
      <c r="AT128" s="192" t="s">
        <v>130</v>
      </c>
      <c r="AU128" s="192" t="s">
        <v>76</v>
      </c>
      <c r="AY128" s="192" t="s">
        <v>127</v>
      </c>
      <c r="BE128" s="195">
        <f t="shared" si="3"/>
        <v>0</v>
      </c>
      <c r="BF128" s="195">
        <f t="shared" si="4"/>
        <v>0</v>
      </c>
      <c r="BG128" s="195">
        <f t="shared" si="5"/>
        <v>0</v>
      </c>
      <c r="BH128" s="195">
        <f t="shared" si="6"/>
        <v>0</v>
      </c>
      <c r="BI128" s="195">
        <f t="shared" si="7"/>
        <v>0</v>
      </c>
      <c r="BJ128" s="192" t="s">
        <v>74</v>
      </c>
      <c r="BK128" s="195">
        <f t="shared" si="8"/>
        <v>0</v>
      </c>
      <c r="BL128" s="192" t="s">
        <v>688</v>
      </c>
      <c r="BM128" s="192" t="s">
        <v>1391</v>
      </c>
    </row>
    <row r="129" spans="2:65" s="330" customFormat="1" ht="51" customHeight="1" x14ac:dyDescent="0.3">
      <c r="B129" s="206"/>
      <c r="C129" s="298" t="s">
        <v>692</v>
      </c>
      <c r="D129" s="298" t="s">
        <v>130</v>
      </c>
      <c r="E129" s="297" t="s">
        <v>1390</v>
      </c>
      <c r="F129" s="546" t="s">
        <v>1389</v>
      </c>
      <c r="G129" s="546"/>
      <c r="H129" s="546"/>
      <c r="I129" s="546"/>
      <c r="J129" s="296" t="s">
        <v>133</v>
      </c>
      <c r="K129" s="295">
        <v>1</v>
      </c>
      <c r="L129" s="547"/>
      <c r="M129" s="547"/>
      <c r="N129" s="547"/>
      <c r="O129" s="533"/>
      <c r="P129" s="533"/>
      <c r="Q129" s="533"/>
      <c r="R129" s="338"/>
      <c r="T129" s="199" t="s">
        <v>5</v>
      </c>
      <c r="U129" s="198" t="s">
        <v>37</v>
      </c>
      <c r="V129" s="197">
        <v>0</v>
      </c>
      <c r="W129" s="197">
        <f t="shared" si="0"/>
        <v>0</v>
      </c>
      <c r="X129" s="197">
        <v>0</v>
      </c>
      <c r="Y129" s="197">
        <f t="shared" si="1"/>
        <v>0</v>
      </c>
      <c r="Z129" s="197">
        <v>0</v>
      </c>
      <c r="AA129" s="196">
        <f t="shared" si="2"/>
        <v>0</v>
      </c>
      <c r="AR129" s="192" t="s">
        <v>741</v>
      </c>
      <c r="AT129" s="192" t="s">
        <v>130</v>
      </c>
      <c r="AU129" s="192" t="s">
        <v>76</v>
      </c>
      <c r="AY129" s="192" t="s">
        <v>127</v>
      </c>
      <c r="BE129" s="195">
        <f t="shared" si="3"/>
        <v>0</v>
      </c>
      <c r="BF129" s="195">
        <f t="shared" si="4"/>
        <v>0</v>
      </c>
      <c r="BG129" s="195">
        <f t="shared" si="5"/>
        <v>0</v>
      </c>
      <c r="BH129" s="195">
        <f t="shared" si="6"/>
        <v>0</v>
      </c>
      <c r="BI129" s="195">
        <f t="shared" si="7"/>
        <v>0</v>
      </c>
      <c r="BJ129" s="192" t="s">
        <v>74</v>
      </c>
      <c r="BK129" s="195">
        <f t="shared" si="8"/>
        <v>0</v>
      </c>
      <c r="BL129" s="192" t="s">
        <v>688</v>
      </c>
      <c r="BM129" s="192" t="s">
        <v>1388</v>
      </c>
    </row>
    <row r="130" spans="2:65" s="330" customFormat="1" ht="51" customHeight="1" x14ac:dyDescent="0.3">
      <c r="B130" s="206"/>
      <c r="C130" s="298" t="s">
        <v>734</v>
      </c>
      <c r="D130" s="298" t="s">
        <v>130</v>
      </c>
      <c r="E130" s="297" t="s">
        <v>1387</v>
      </c>
      <c r="F130" s="546" t="s">
        <v>1386</v>
      </c>
      <c r="G130" s="546"/>
      <c r="H130" s="546"/>
      <c r="I130" s="546"/>
      <c r="J130" s="296" t="s">
        <v>133</v>
      </c>
      <c r="K130" s="295">
        <v>1</v>
      </c>
      <c r="L130" s="547"/>
      <c r="M130" s="547"/>
      <c r="N130" s="547"/>
      <c r="O130" s="533"/>
      <c r="P130" s="533"/>
      <c r="Q130" s="533"/>
      <c r="R130" s="338"/>
      <c r="T130" s="199" t="s">
        <v>5</v>
      </c>
      <c r="U130" s="198" t="s">
        <v>37</v>
      </c>
      <c r="V130" s="197">
        <v>0</v>
      </c>
      <c r="W130" s="197">
        <f t="shared" si="0"/>
        <v>0</v>
      </c>
      <c r="X130" s="197">
        <v>0</v>
      </c>
      <c r="Y130" s="197">
        <f t="shared" si="1"/>
        <v>0</v>
      </c>
      <c r="Z130" s="197">
        <v>0</v>
      </c>
      <c r="AA130" s="196">
        <f t="shared" si="2"/>
        <v>0</v>
      </c>
      <c r="AR130" s="192" t="s">
        <v>741</v>
      </c>
      <c r="AT130" s="192" t="s">
        <v>130</v>
      </c>
      <c r="AU130" s="192" t="s">
        <v>76</v>
      </c>
      <c r="AY130" s="192" t="s">
        <v>127</v>
      </c>
      <c r="BE130" s="195">
        <f t="shared" si="3"/>
        <v>0</v>
      </c>
      <c r="BF130" s="195">
        <f t="shared" si="4"/>
        <v>0</v>
      </c>
      <c r="BG130" s="195">
        <f t="shared" si="5"/>
        <v>0</v>
      </c>
      <c r="BH130" s="195">
        <f t="shared" si="6"/>
        <v>0</v>
      </c>
      <c r="BI130" s="195">
        <f t="shared" si="7"/>
        <v>0</v>
      </c>
      <c r="BJ130" s="192" t="s">
        <v>74</v>
      </c>
      <c r="BK130" s="195">
        <f t="shared" si="8"/>
        <v>0</v>
      </c>
      <c r="BL130" s="192" t="s">
        <v>688</v>
      </c>
      <c r="BM130" s="192" t="s">
        <v>1385</v>
      </c>
    </row>
    <row r="131" spans="2:65" s="330" customFormat="1" ht="25.5" customHeight="1" x14ac:dyDescent="0.3">
      <c r="B131" s="206"/>
      <c r="C131" s="298" t="s">
        <v>696</v>
      </c>
      <c r="D131" s="298" t="s">
        <v>130</v>
      </c>
      <c r="E131" s="297" t="s">
        <v>1384</v>
      </c>
      <c r="F131" s="546" t="s">
        <v>1383</v>
      </c>
      <c r="G131" s="546"/>
      <c r="H131" s="546"/>
      <c r="I131" s="546"/>
      <c r="J131" s="296" t="s">
        <v>133</v>
      </c>
      <c r="K131" s="295">
        <v>1</v>
      </c>
      <c r="L131" s="547"/>
      <c r="M131" s="547"/>
      <c r="N131" s="547"/>
      <c r="O131" s="533"/>
      <c r="P131" s="533"/>
      <c r="Q131" s="533"/>
      <c r="R131" s="338"/>
      <c r="T131" s="199" t="s">
        <v>5</v>
      </c>
      <c r="U131" s="198" t="s">
        <v>37</v>
      </c>
      <c r="V131" s="197">
        <v>0</v>
      </c>
      <c r="W131" s="197">
        <f t="shared" si="0"/>
        <v>0</v>
      </c>
      <c r="X131" s="197">
        <v>0</v>
      </c>
      <c r="Y131" s="197">
        <f t="shared" si="1"/>
        <v>0</v>
      </c>
      <c r="Z131" s="197">
        <v>0</v>
      </c>
      <c r="AA131" s="196">
        <f t="shared" si="2"/>
        <v>0</v>
      </c>
      <c r="AR131" s="192" t="s">
        <v>741</v>
      </c>
      <c r="AT131" s="192" t="s">
        <v>130</v>
      </c>
      <c r="AU131" s="192" t="s">
        <v>76</v>
      </c>
      <c r="AY131" s="192" t="s">
        <v>127</v>
      </c>
      <c r="BE131" s="195">
        <f t="shared" si="3"/>
        <v>0</v>
      </c>
      <c r="BF131" s="195">
        <f t="shared" si="4"/>
        <v>0</v>
      </c>
      <c r="BG131" s="195">
        <f t="shared" si="5"/>
        <v>0</v>
      </c>
      <c r="BH131" s="195">
        <f t="shared" si="6"/>
        <v>0</v>
      </c>
      <c r="BI131" s="195">
        <f t="shared" si="7"/>
        <v>0</v>
      </c>
      <c r="BJ131" s="192" t="s">
        <v>74</v>
      </c>
      <c r="BK131" s="195">
        <f t="shared" si="8"/>
        <v>0</v>
      </c>
      <c r="BL131" s="192" t="s">
        <v>688</v>
      </c>
      <c r="BM131" s="192" t="s">
        <v>1382</v>
      </c>
    </row>
    <row r="132" spans="2:65" s="330" customFormat="1" ht="38.25" customHeight="1" x14ac:dyDescent="0.3">
      <c r="B132" s="206"/>
      <c r="C132" s="298" t="s">
        <v>700</v>
      </c>
      <c r="D132" s="298" t="s">
        <v>130</v>
      </c>
      <c r="E132" s="297" t="s">
        <v>1381</v>
      </c>
      <c r="F132" s="546" t="s">
        <v>1380</v>
      </c>
      <c r="G132" s="546"/>
      <c r="H132" s="546"/>
      <c r="I132" s="546"/>
      <c r="J132" s="296" t="s">
        <v>133</v>
      </c>
      <c r="K132" s="295">
        <v>1</v>
      </c>
      <c r="L132" s="547"/>
      <c r="M132" s="547"/>
      <c r="N132" s="547"/>
      <c r="O132" s="533"/>
      <c r="P132" s="533"/>
      <c r="Q132" s="533"/>
      <c r="R132" s="338"/>
      <c r="T132" s="199" t="s">
        <v>5</v>
      </c>
      <c r="U132" s="198" t="s">
        <v>37</v>
      </c>
      <c r="V132" s="197">
        <v>0</v>
      </c>
      <c r="W132" s="197">
        <f t="shared" si="0"/>
        <v>0</v>
      </c>
      <c r="X132" s="197">
        <v>0</v>
      </c>
      <c r="Y132" s="197">
        <f t="shared" si="1"/>
        <v>0</v>
      </c>
      <c r="Z132" s="197">
        <v>0</v>
      </c>
      <c r="AA132" s="196">
        <f t="shared" si="2"/>
        <v>0</v>
      </c>
      <c r="AR132" s="192" t="s">
        <v>741</v>
      </c>
      <c r="AT132" s="192" t="s">
        <v>130</v>
      </c>
      <c r="AU132" s="192" t="s">
        <v>76</v>
      </c>
      <c r="AY132" s="192" t="s">
        <v>127</v>
      </c>
      <c r="BE132" s="195">
        <f t="shared" si="3"/>
        <v>0</v>
      </c>
      <c r="BF132" s="195">
        <f t="shared" si="4"/>
        <v>0</v>
      </c>
      <c r="BG132" s="195">
        <f t="shared" si="5"/>
        <v>0</v>
      </c>
      <c r="BH132" s="195">
        <f t="shared" si="6"/>
        <v>0</v>
      </c>
      <c r="BI132" s="195">
        <f t="shared" si="7"/>
        <v>0</v>
      </c>
      <c r="BJ132" s="192" t="s">
        <v>74</v>
      </c>
      <c r="BK132" s="195">
        <f t="shared" si="8"/>
        <v>0</v>
      </c>
      <c r="BL132" s="192" t="s">
        <v>688</v>
      </c>
      <c r="BM132" s="192" t="s">
        <v>1379</v>
      </c>
    </row>
    <row r="133" spans="2:65" s="330" customFormat="1" ht="38.25" customHeight="1" x14ac:dyDescent="0.3">
      <c r="B133" s="206"/>
      <c r="C133" s="298" t="s">
        <v>704</v>
      </c>
      <c r="D133" s="298" t="s">
        <v>130</v>
      </c>
      <c r="E133" s="297" t="s">
        <v>1378</v>
      </c>
      <c r="F133" s="546" t="s">
        <v>1377</v>
      </c>
      <c r="G133" s="546"/>
      <c r="H133" s="546"/>
      <c r="I133" s="546"/>
      <c r="J133" s="296" t="s">
        <v>133</v>
      </c>
      <c r="K133" s="295">
        <v>1</v>
      </c>
      <c r="L133" s="547"/>
      <c r="M133" s="547"/>
      <c r="N133" s="547"/>
      <c r="O133" s="533"/>
      <c r="P133" s="533"/>
      <c r="Q133" s="533"/>
      <c r="R133" s="338"/>
      <c r="T133" s="199" t="s">
        <v>5</v>
      </c>
      <c r="U133" s="198" t="s">
        <v>37</v>
      </c>
      <c r="V133" s="197">
        <v>0</v>
      </c>
      <c r="W133" s="197">
        <f t="shared" si="0"/>
        <v>0</v>
      </c>
      <c r="X133" s="197">
        <v>0</v>
      </c>
      <c r="Y133" s="197">
        <f t="shared" si="1"/>
        <v>0</v>
      </c>
      <c r="Z133" s="197">
        <v>0</v>
      </c>
      <c r="AA133" s="196">
        <f t="shared" si="2"/>
        <v>0</v>
      </c>
      <c r="AR133" s="192" t="s">
        <v>741</v>
      </c>
      <c r="AT133" s="192" t="s">
        <v>130</v>
      </c>
      <c r="AU133" s="192" t="s">
        <v>76</v>
      </c>
      <c r="AY133" s="192" t="s">
        <v>127</v>
      </c>
      <c r="BE133" s="195">
        <f t="shared" si="3"/>
        <v>0</v>
      </c>
      <c r="BF133" s="195">
        <f t="shared" si="4"/>
        <v>0</v>
      </c>
      <c r="BG133" s="195">
        <f t="shared" si="5"/>
        <v>0</v>
      </c>
      <c r="BH133" s="195">
        <f t="shared" si="6"/>
        <v>0</v>
      </c>
      <c r="BI133" s="195">
        <f t="shared" si="7"/>
        <v>0</v>
      </c>
      <c r="BJ133" s="192" t="s">
        <v>74</v>
      </c>
      <c r="BK133" s="195">
        <f t="shared" si="8"/>
        <v>0</v>
      </c>
      <c r="BL133" s="192" t="s">
        <v>688</v>
      </c>
      <c r="BM133" s="192" t="s">
        <v>1376</v>
      </c>
    </row>
    <row r="134" spans="2:65" s="330" customFormat="1" ht="63.75" customHeight="1" x14ac:dyDescent="0.3">
      <c r="B134" s="206"/>
      <c r="C134" s="298" t="s">
        <v>712</v>
      </c>
      <c r="D134" s="298" t="s">
        <v>130</v>
      </c>
      <c r="E134" s="297" t="s">
        <v>1375</v>
      </c>
      <c r="F134" s="546" t="s">
        <v>1374</v>
      </c>
      <c r="G134" s="546"/>
      <c r="H134" s="546"/>
      <c r="I134" s="546"/>
      <c r="J134" s="296" t="s">
        <v>133</v>
      </c>
      <c r="K134" s="295">
        <v>2</v>
      </c>
      <c r="L134" s="547"/>
      <c r="M134" s="547"/>
      <c r="N134" s="547"/>
      <c r="O134" s="533"/>
      <c r="P134" s="533"/>
      <c r="Q134" s="533"/>
      <c r="R134" s="338"/>
      <c r="T134" s="199" t="s">
        <v>5</v>
      </c>
      <c r="U134" s="198" t="s">
        <v>37</v>
      </c>
      <c r="V134" s="197">
        <v>0</v>
      </c>
      <c r="W134" s="197">
        <f t="shared" si="0"/>
        <v>0</v>
      </c>
      <c r="X134" s="197">
        <v>0</v>
      </c>
      <c r="Y134" s="197">
        <f t="shared" si="1"/>
        <v>0</v>
      </c>
      <c r="Z134" s="197">
        <v>0</v>
      </c>
      <c r="AA134" s="196">
        <f t="shared" si="2"/>
        <v>0</v>
      </c>
      <c r="AR134" s="192" t="s">
        <v>741</v>
      </c>
      <c r="AT134" s="192" t="s">
        <v>130</v>
      </c>
      <c r="AU134" s="192" t="s">
        <v>76</v>
      </c>
      <c r="AY134" s="192" t="s">
        <v>127</v>
      </c>
      <c r="BE134" s="195">
        <f t="shared" si="3"/>
        <v>0</v>
      </c>
      <c r="BF134" s="195">
        <f t="shared" si="4"/>
        <v>0</v>
      </c>
      <c r="BG134" s="195">
        <f t="shared" si="5"/>
        <v>0</v>
      </c>
      <c r="BH134" s="195">
        <f t="shared" si="6"/>
        <v>0</v>
      </c>
      <c r="BI134" s="195">
        <f t="shared" si="7"/>
        <v>0</v>
      </c>
      <c r="BJ134" s="192" t="s">
        <v>74</v>
      </c>
      <c r="BK134" s="195">
        <f t="shared" si="8"/>
        <v>0</v>
      </c>
      <c r="BL134" s="192" t="s">
        <v>688</v>
      </c>
      <c r="BM134" s="192" t="s">
        <v>1373</v>
      </c>
    </row>
    <row r="135" spans="2:65" s="330" customFormat="1" ht="25.5" customHeight="1" x14ac:dyDescent="0.3">
      <c r="B135" s="206"/>
      <c r="C135" s="298" t="s">
        <v>717</v>
      </c>
      <c r="D135" s="298" t="s">
        <v>130</v>
      </c>
      <c r="E135" s="297" t="s">
        <v>1372</v>
      </c>
      <c r="F135" s="546" t="s">
        <v>1371</v>
      </c>
      <c r="G135" s="546"/>
      <c r="H135" s="546"/>
      <c r="I135" s="546"/>
      <c r="J135" s="296" t="s">
        <v>133</v>
      </c>
      <c r="K135" s="295">
        <v>1</v>
      </c>
      <c r="L135" s="547"/>
      <c r="M135" s="547"/>
      <c r="N135" s="547"/>
      <c r="O135" s="533"/>
      <c r="P135" s="533"/>
      <c r="Q135" s="533"/>
      <c r="R135" s="338"/>
      <c r="T135" s="199" t="s">
        <v>5</v>
      </c>
      <c r="U135" s="198" t="s">
        <v>37</v>
      </c>
      <c r="V135" s="197">
        <v>0</v>
      </c>
      <c r="W135" s="197">
        <f t="shared" si="0"/>
        <v>0</v>
      </c>
      <c r="X135" s="197">
        <v>0</v>
      </c>
      <c r="Y135" s="197">
        <f t="shared" si="1"/>
        <v>0</v>
      </c>
      <c r="Z135" s="197">
        <v>0</v>
      </c>
      <c r="AA135" s="196">
        <f t="shared" si="2"/>
        <v>0</v>
      </c>
      <c r="AR135" s="192" t="s">
        <v>741</v>
      </c>
      <c r="AT135" s="192" t="s">
        <v>130</v>
      </c>
      <c r="AU135" s="192" t="s">
        <v>76</v>
      </c>
      <c r="AY135" s="192" t="s">
        <v>127</v>
      </c>
      <c r="BE135" s="195">
        <f t="shared" si="3"/>
        <v>0</v>
      </c>
      <c r="BF135" s="195">
        <f t="shared" si="4"/>
        <v>0</v>
      </c>
      <c r="BG135" s="195">
        <f t="shared" si="5"/>
        <v>0</v>
      </c>
      <c r="BH135" s="195">
        <f t="shared" si="6"/>
        <v>0</v>
      </c>
      <c r="BI135" s="195">
        <f t="shared" si="7"/>
        <v>0</v>
      </c>
      <c r="BJ135" s="192" t="s">
        <v>74</v>
      </c>
      <c r="BK135" s="195">
        <f t="shared" si="8"/>
        <v>0</v>
      </c>
      <c r="BL135" s="192" t="s">
        <v>688</v>
      </c>
      <c r="BM135" s="192" t="s">
        <v>1370</v>
      </c>
    </row>
    <row r="136" spans="2:65" s="330" customFormat="1" ht="25.5" customHeight="1" x14ac:dyDescent="0.3">
      <c r="B136" s="206"/>
      <c r="C136" s="298" t="s">
        <v>11</v>
      </c>
      <c r="D136" s="298" t="s">
        <v>130</v>
      </c>
      <c r="E136" s="297" t="s">
        <v>1369</v>
      </c>
      <c r="F136" s="546" t="s">
        <v>1368</v>
      </c>
      <c r="G136" s="546"/>
      <c r="H136" s="546"/>
      <c r="I136" s="546"/>
      <c r="J136" s="296" t="s">
        <v>133</v>
      </c>
      <c r="K136" s="295">
        <v>1</v>
      </c>
      <c r="L136" s="547"/>
      <c r="M136" s="547"/>
      <c r="N136" s="547"/>
      <c r="O136" s="533"/>
      <c r="P136" s="533"/>
      <c r="Q136" s="533"/>
      <c r="R136" s="338"/>
      <c r="T136" s="199" t="s">
        <v>5</v>
      </c>
      <c r="U136" s="198" t="s">
        <v>37</v>
      </c>
      <c r="V136" s="197">
        <v>0</v>
      </c>
      <c r="W136" s="197">
        <f t="shared" si="0"/>
        <v>0</v>
      </c>
      <c r="X136" s="197">
        <v>0</v>
      </c>
      <c r="Y136" s="197">
        <f t="shared" si="1"/>
        <v>0</v>
      </c>
      <c r="Z136" s="197">
        <v>0</v>
      </c>
      <c r="AA136" s="196">
        <f t="shared" si="2"/>
        <v>0</v>
      </c>
      <c r="AR136" s="192" t="s">
        <v>741</v>
      </c>
      <c r="AT136" s="192" t="s">
        <v>130</v>
      </c>
      <c r="AU136" s="192" t="s">
        <v>76</v>
      </c>
      <c r="AY136" s="192" t="s">
        <v>127</v>
      </c>
      <c r="BE136" s="195">
        <f t="shared" si="3"/>
        <v>0</v>
      </c>
      <c r="BF136" s="195">
        <f t="shared" si="4"/>
        <v>0</v>
      </c>
      <c r="BG136" s="195">
        <f t="shared" si="5"/>
        <v>0</v>
      </c>
      <c r="BH136" s="195">
        <f t="shared" si="6"/>
        <v>0</v>
      </c>
      <c r="BI136" s="195">
        <f t="shared" si="7"/>
        <v>0</v>
      </c>
      <c r="BJ136" s="192" t="s">
        <v>74</v>
      </c>
      <c r="BK136" s="195">
        <f t="shared" si="8"/>
        <v>0</v>
      </c>
      <c r="BL136" s="192" t="s">
        <v>688</v>
      </c>
      <c r="BM136" s="192" t="s">
        <v>1367</v>
      </c>
    </row>
    <row r="137" spans="2:65" s="207" customFormat="1" ht="29.85" customHeight="1" x14ac:dyDescent="0.3">
      <c r="B137" s="215"/>
      <c r="C137" s="212"/>
      <c r="D137" s="299" t="s">
        <v>1366</v>
      </c>
      <c r="E137" s="299"/>
      <c r="F137" s="299"/>
      <c r="G137" s="299"/>
      <c r="H137" s="299"/>
      <c r="I137" s="299"/>
      <c r="J137" s="299"/>
      <c r="K137" s="299"/>
      <c r="L137" s="299"/>
      <c r="M137" s="299"/>
      <c r="N137" s="540"/>
      <c r="O137" s="541"/>
      <c r="P137" s="541"/>
      <c r="Q137" s="541"/>
      <c r="R137" s="339"/>
      <c r="T137" s="214"/>
      <c r="U137" s="212"/>
      <c r="V137" s="212"/>
      <c r="W137" s="213">
        <f>SUM(W138:W141)</f>
        <v>0</v>
      </c>
      <c r="X137" s="212"/>
      <c r="Y137" s="213">
        <f>SUM(Y138:Y141)</f>
        <v>0</v>
      </c>
      <c r="Z137" s="212"/>
      <c r="AA137" s="211">
        <f>SUM(AA138:AA141)</f>
        <v>0</v>
      </c>
      <c r="AR137" s="209" t="s">
        <v>74</v>
      </c>
      <c r="AT137" s="210" t="s">
        <v>65</v>
      </c>
      <c r="AU137" s="210" t="s">
        <v>74</v>
      </c>
      <c r="AY137" s="209" t="s">
        <v>127</v>
      </c>
      <c r="BK137" s="208">
        <f>SUM(BK138:BK141)</f>
        <v>0</v>
      </c>
    </row>
    <row r="138" spans="2:65" s="330" customFormat="1" ht="38.25" customHeight="1" x14ac:dyDescent="0.3">
      <c r="B138" s="206"/>
      <c r="C138" s="298" t="s">
        <v>180</v>
      </c>
      <c r="D138" s="298" t="s">
        <v>130</v>
      </c>
      <c r="E138" s="297" t="s">
        <v>1365</v>
      </c>
      <c r="F138" s="546" t="s">
        <v>1364</v>
      </c>
      <c r="G138" s="546"/>
      <c r="H138" s="546"/>
      <c r="I138" s="546"/>
      <c r="J138" s="296" t="s">
        <v>133</v>
      </c>
      <c r="K138" s="295">
        <v>1</v>
      </c>
      <c r="L138" s="547"/>
      <c r="M138" s="547"/>
      <c r="N138" s="547"/>
      <c r="O138" s="533"/>
      <c r="P138" s="533"/>
      <c r="Q138" s="533"/>
      <c r="R138" s="338"/>
      <c r="T138" s="199" t="s">
        <v>5</v>
      </c>
      <c r="U138" s="198" t="s">
        <v>37</v>
      </c>
      <c r="V138" s="197">
        <v>0</v>
      </c>
      <c r="W138" s="197">
        <f>V138*K138</f>
        <v>0</v>
      </c>
      <c r="X138" s="197">
        <v>0</v>
      </c>
      <c r="Y138" s="197">
        <f>X138*K138</f>
        <v>0</v>
      </c>
      <c r="Z138" s="197">
        <v>0</v>
      </c>
      <c r="AA138" s="196">
        <f>Z138*K138</f>
        <v>0</v>
      </c>
      <c r="AR138" s="192" t="s">
        <v>741</v>
      </c>
      <c r="AT138" s="192" t="s">
        <v>130</v>
      </c>
      <c r="AU138" s="192" t="s">
        <v>76</v>
      </c>
      <c r="AY138" s="192" t="s">
        <v>127</v>
      </c>
      <c r="BE138" s="195">
        <f>IF(U138="základní",N138,0)</f>
        <v>0</v>
      </c>
      <c r="BF138" s="195">
        <f>IF(U138="snížená",N138,0)</f>
        <v>0</v>
      </c>
      <c r="BG138" s="195">
        <f>IF(U138="zákl. přenesená",N138,0)</f>
        <v>0</v>
      </c>
      <c r="BH138" s="195">
        <f>IF(U138="sníž. přenesená",N138,0)</f>
        <v>0</v>
      </c>
      <c r="BI138" s="195">
        <f>IF(U138="nulová",N138,0)</f>
        <v>0</v>
      </c>
      <c r="BJ138" s="192" t="s">
        <v>74</v>
      </c>
      <c r="BK138" s="195">
        <f>ROUND(L138*K138,2)</f>
        <v>0</v>
      </c>
      <c r="BL138" s="192" t="s">
        <v>688</v>
      </c>
      <c r="BM138" s="192" t="s">
        <v>1363</v>
      </c>
    </row>
    <row r="139" spans="2:65" s="330" customFormat="1" ht="38.25" customHeight="1" x14ac:dyDescent="0.3">
      <c r="B139" s="206"/>
      <c r="C139" s="298" t="s">
        <v>424</v>
      </c>
      <c r="D139" s="298" t="s">
        <v>130</v>
      </c>
      <c r="E139" s="297" t="s">
        <v>1362</v>
      </c>
      <c r="F139" s="546" t="s">
        <v>1361</v>
      </c>
      <c r="G139" s="546"/>
      <c r="H139" s="546"/>
      <c r="I139" s="546"/>
      <c r="J139" s="296" t="s">
        <v>133</v>
      </c>
      <c r="K139" s="295">
        <v>1</v>
      </c>
      <c r="L139" s="547"/>
      <c r="M139" s="547"/>
      <c r="N139" s="547"/>
      <c r="O139" s="533"/>
      <c r="P139" s="533"/>
      <c r="Q139" s="533"/>
      <c r="R139" s="338"/>
      <c r="T139" s="199" t="s">
        <v>5</v>
      </c>
      <c r="U139" s="198" t="s">
        <v>37</v>
      </c>
      <c r="V139" s="197">
        <v>0</v>
      </c>
      <c r="W139" s="197">
        <f>V139*K139</f>
        <v>0</v>
      </c>
      <c r="X139" s="197">
        <v>0</v>
      </c>
      <c r="Y139" s="197">
        <f>X139*K139</f>
        <v>0</v>
      </c>
      <c r="Z139" s="197">
        <v>0</v>
      </c>
      <c r="AA139" s="196">
        <f>Z139*K139</f>
        <v>0</v>
      </c>
      <c r="AR139" s="192" t="s">
        <v>741</v>
      </c>
      <c r="AT139" s="192" t="s">
        <v>130</v>
      </c>
      <c r="AU139" s="192" t="s">
        <v>76</v>
      </c>
      <c r="AY139" s="192" t="s">
        <v>127</v>
      </c>
      <c r="BE139" s="195">
        <f>IF(U139="základní",N139,0)</f>
        <v>0</v>
      </c>
      <c r="BF139" s="195">
        <f>IF(U139="snížená",N139,0)</f>
        <v>0</v>
      </c>
      <c r="BG139" s="195">
        <f>IF(U139="zákl. přenesená",N139,0)</f>
        <v>0</v>
      </c>
      <c r="BH139" s="195">
        <f>IF(U139="sníž. přenesená",N139,0)</f>
        <v>0</v>
      </c>
      <c r="BI139" s="195">
        <f>IF(U139="nulová",N139,0)</f>
        <v>0</v>
      </c>
      <c r="BJ139" s="192" t="s">
        <v>74</v>
      </c>
      <c r="BK139" s="195">
        <f>ROUND(L139*K139,2)</f>
        <v>0</v>
      </c>
      <c r="BL139" s="192" t="s">
        <v>688</v>
      </c>
      <c r="BM139" s="192" t="s">
        <v>1360</v>
      </c>
    </row>
    <row r="140" spans="2:65" s="330" customFormat="1" ht="38.25" customHeight="1" x14ac:dyDescent="0.3">
      <c r="B140" s="206"/>
      <c r="C140" s="298" t="s">
        <v>1012</v>
      </c>
      <c r="D140" s="298" t="s">
        <v>130</v>
      </c>
      <c r="E140" s="297" t="s">
        <v>1359</v>
      </c>
      <c r="F140" s="546" t="s">
        <v>1358</v>
      </c>
      <c r="G140" s="546"/>
      <c r="H140" s="546"/>
      <c r="I140" s="546"/>
      <c r="J140" s="296" t="s">
        <v>133</v>
      </c>
      <c r="K140" s="295">
        <v>1</v>
      </c>
      <c r="L140" s="547"/>
      <c r="M140" s="547"/>
      <c r="N140" s="547"/>
      <c r="O140" s="533"/>
      <c r="P140" s="533"/>
      <c r="Q140" s="533"/>
      <c r="R140" s="338"/>
      <c r="T140" s="199" t="s">
        <v>5</v>
      </c>
      <c r="U140" s="198" t="s">
        <v>37</v>
      </c>
      <c r="V140" s="197">
        <v>0</v>
      </c>
      <c r="W140" s="197">
        <f>V140*K140</f>
        <v>0</v>
      </c>
      <c r="X140" s="197">
        <v>0</v>
      </c>
      <c r="Y140" s="197">
        <f>X140*K140</f>
        <v>0</v>
      </c>
      <c r="Z140" s="197">
        <v>0</v>
      </c>
      <c r="AA140" s="196">
        <f>Z140*K140</f>
        <v>0</v>
      </c>
      <c r="AR140" s="192" t="s">
        <v>741</v>
      </c>
      <c r="AT140" s="192" t="s">
        <v>130</v>
      </c>
      <c r="AU140" s="192" t="s">
        <v>76</v>
      </c>
      <c r="AY140" s="192" t="s">
        <v>127</v>
      </c>
      <c r="BE140" s="195">
        <f>IF(U140="základní",N140,0)</f>
        <v>0</v>
      </c>
      <c r="BF140" s="195">
        <f>IF(U140="snížená",N140,0)</f>
        <v>0</v>
      </c>
      <c r="BG140" s="195">
        <f>IF(U140="zákl. přenesená",N140,0)</f>
        <v>0</v>
      </c>
      <c r="BH140" s="195">
        <f>IF(U140="sníž. přenesená",N140,0)</f>
        <v>0</v>
      </c>
      <c r="BI140" s="195">
        <f>IF(U140="nulová",N140,0)</f>
        <v>0</v>
      </c>
      <c r="BJ140" s="192" t="s">
        <v>74</v>
      </c>
      <c r="BK140" s="195">
        <f>ROUND(L140*K140,2)</f>
        <v>0</v>
      </c>
      <c r="BL140" s="192" t="s">
        <v>688</v>
      </c>
      <c r="BM140" s="192" t="s">
        <v>1357</v>
      </c>
    </row>
    <row r="141" spans="2:65" s="330" customFormat="1" ht="38.25" customHeight="1" x14ac:dyDescent="0.3">
      <c r="B141" s="206"/>
      <c r="C141" s="298" t="s">
        <v>1356</v>
      </c>
      <c r="D141" s="298" t="s">
        <v>130</v>
      </c>
      <c r="E141" s="297" t="s">
        <v>1355</v>
      </c>
      <c r="F141" s="546" t="s">
        <v>1354</v>
      </c>
      <c r="G141" s="546"/>
      <c r="H141" s="546"/>
      <c r="I141" s="546"/>
      <c r="J141" s="296" t="s">
        <v>133</v>
      </c>
      <c r="K141" s="295">
        <v>2</v>
      </c>
      <c r="L141" s="547"/>
      <c r="M141" s="547"/>
      <c r="N141" s="547"/>
      <c r="O141" s="533"/>
      <c r="P141" s="533"/>
      <c r="Q141" s="533"/>
      <c r="R141" s="338"/>
      <c r="T141" s="199" t="s">
        <v>5</v>
      </c>
      <c r="U141" s="198" t="s">
        <v>37</v>
      </c>
      <c r="V141" s="197">
        <v>0</v>
      </c>
      <c r="W141" s="197">
        <f>V141*K141</f>
        <v>0</v>
      </c>
      <c r="X141" s="197">
        <v>0</v>
      </c>
      <c r="Y141" s="197">
        <f>X141*K141</f>
        <v>0</v>
      </c>
      <c r="Z141" s="197">
        <v>0</v>
      </c>
      <c r="AA141" s="196">
        <f>Z141*K141</f>
        <v>0</v>
      </c>
      <c r="AR141" s="192" t="s">
        <v>741</v>
      </c>
      <c r="AT141" s="192" t="s">
        <v>130</v>
      </c>
      <c r="AU141" s="192" t="s">
        <v>76</v>
      </c>
      <c r="AY141" s="192" t="s">
        <v>127</v>
      </c>
      <c r="BE141" s="195">
        <f>IF(U141="základní",N141,0)</f>
        <v>0</v>
      </c>
      <c r="BF141" s="195">
        <f>IF(U141="snížená",N141,0)</f>
        <v>0</v>
      </c>
      <c r="BG141" s="195">
        <f>IF(U141="zákl. přenesená",N141,0)</f>
        <v>0</v>
      </c>
      <c r="BH141" s="195">
        <f>IF(U141="sníž. přenesená",N141,0)</f>
        <v>0</v>
      </c>
      <c r="BI141" s="195">
        <f>IF(U141="nulová",N141,0)</f>
        <v>0</v>
      </c>
      <c r="BJ141" s="192" t="s">
        <v>74</v>
      </c>
      <c r="BK141" s="195">
        <f>ROUND(L141*K141,2)</f>
        <v>0</v>
      </c>
      <c r="BL141" s="192" t="s">
        <v>688</v>
      </c>
      <c r="BM141" s="192" t="s">
        <v>1353</v>
      </c>
    </row>
    <row r="142" spans="2:65" s="207" customFormat="1" ht="29.85" customHeight="1" x14ac:dyDescent="0.3">
      <c r="B142" s="215"/>
      <c r="C142" s="212"/>
      <c r="D142" s="299" t="s">
        <v>1352</v>
      </c>
      <c r="E142" s="299"/>
      <c r="F142" s="299"/>
      <c r="G142" s="299"/>
      <c r="H142" s="299"/>
      <c r="I142" s="299"/>
      <c r="J142" s="299"/>
      <c r="K142" s="299"/>
      <c r="L142" s="299"/>
      <c r="M142" s="299"/>
      <c r="N142" s="540"/>
      <c r="O142" s="541"/>
      <c r="P142" s="541"/>
      <c r="Q142" s="541"/>
      <c r="R142" s="339"/>
      <c r="T142" s="214"/>
      <c r="U142" s="212"/>
      <c r="V142" s="212"/>
      <c r="W142" s="213">
        <f>SUM(W143:W145)</f>
        <v>0</v>
      </c>
      <c r="X142" s="212"/>
      <c r="Y142" s="213">
        <f>SUM(Y143:Y145)</f>
        <v>0</v>
      </c>
      <c r="Z142" s="212"/>
      <c r="AA142" s="211">
        <f>SUM(AA143:AA145)</f>
        <v>0</v>
      </c>
      <c r="AR142" s="209" t="s">
        <v>74</v>
      </c>
      <c r="AT142" s="210" t="s">
        <v>65</v>
      </c>
      <c r="AU142" s="210" t="s">
        <v>74</v>
      </c>
      <c r="AY142" s="209" t="s">
        <v>127</v>
      </c>
      <c r="BK142" s="208">
        <f>SUM(BK143:BK145)</f>
        <v>0</v>
      </c>
    </row>
    <row r="143" spans="2:65" s="330" customFormat="1" ht="63.75" customHeight="1" x14ac:dyDescent="0.3">
      <c r="B143" s="206"/>
      <c r="C143" s="298" t="s">
        <v>192</v>
      </c>
      <c r="D143" s="298" t="s">
        <v>130</v>
      </c>
      <c r="E143" s="297" t="s">
        <v>1351</v>
      </c>
      <c r="F143" s="546" t="s">
        <v>1350</v>
      </c>
      <c r="G143" s="546"/>
      <c r="H143" s="546"/>
      <c r="I143" s="546"/>
      <c r="J143" s="296" t="s">
        <v>133</v>
      </c>
      <c r="K143" s="295">
        <v>2</v>
      </c>
      <c r="L143" s="547"/>
      <c r="M143" s="547"/>
      <c r="N143" s="547"/>
      <c r="O143" s="533"/>
      <c r="P143" s="533"/>
      <c r="Q143" s="533"/>
      <c r="R143" s="338"/>
      <c r="T143" s="199" t="s">
        <v>5</v>
      </c>
      <c r="U143" s="198" t="s">
        <v>37</v>
      </c>
      <c r="V143" s="197">
        <v>0</v>
      </c>
      <c r="W143" s="197">
        <f>V143*K143</f>
        <v>0</v>
      </c>
      <c r="X143" s="197">
        <v>0</v>
      </c>
      <c r="Y143" s="197">
        <f>X143*K143</f>
        <v>0</v>
      </c>
      <c r="Z143" s="197">
        <v>0</v>
      </c>
      <c r="AA143" s="196">
        <f>Z143*K143</f>
        <v>0</v>
      </c>
      <c r="AR143" s="192" t="s">
        <v>741</v>
      </c>
      <c r="AT143" s="192" t="s">
        <v>130</v>
      </c>
      <c r="AU143" s="192" t="s">
        <v>76</v>
      </c>
      <c r="AY143" s="192" t="s">
        <v>127</v>
      </c>
      <c r="BE143" s="195">
        <f>IF(U143="základní",N143,0)</f>
        <v>0</v>
      </c>
      <c r="BF143" s="195">
        <f>IF(U143="snížená",N143,0)</f>
        <v>0</v>
      </c>
      <c r="BG143" s="195">
        <f>IF(U143="zákl. přenesená",N143,0)</f>
        <v>0</v>
      </c>
      <c r="BH143" s="195">
        <f>IF(U143="sníž. přenesená",N143,0)</f>
        <v>0</v>
      </c>
      <c r="BI143" s="195">
        <f>IF(U143="nulová",N143,0)</f>
        <v>0</v>
      </c>
      <c r="BJ143" s="192" t="s">
        <v>74</v>
      </c>
      <c r="BK143" s="195">
        <f>ROUND(L143*K143,2)</f>
        <v>0</v>
      </c>
      <c r="BL143" s="192" t="s">
        <v>688</v>
      </c>
      <c r="BM143" s="192" t="s">
        <v>1349</v>
      </c>
    </row>
    <row r="144" spans="2:65" s="330" customFormat="1" ht="63.75" customHeight="1" x14ac:dyDescent="0.3">
      <c r="B144" s="206"/>
      <c r="C144" s="298" t="s">
        <v>155</v>
      </c>
      <c r="D144" s="298" t="s">
        <v>130</v>
      </c>
      <c r="E144" s="297" t="s">
        <v>1348</v>
      </c>
      <c r="F144" s="546" t="s">
        <v>1347</v>
      </c>
      <c r="G144" s="546"/>
      <c r="H144" s="546"/>
      <c r="I144" s="546"/>
      <c r="J144" s="296" t="s">
        <v>133</v>
      </c>
      <c r="K144" s="295">
        <v>2</v>
      </c>
      <c r="L144" s="547"/>
      <c r="M144" s="547"/>
      <c r="N144" s="547"/>
      <c r="O144" s="533"/>
      <c r="P144" s="533"/>
      <c r="Q144" s="533"/>
      <c r="R144" s="338"/>
      <c r="T144" s="199" t="s">
        <v>5</v>
      </c>
      <c r="U144" s="198" t="s">
        <v>37</v>
      </c>
      <c r="V144" s="197">
        <v>0</v>
      </c>
      <c r="W144" s="197">
        <f>V144*K144</f>
        <v>0</v>
      </c>
      <c r="X144" s="197">
        <v>0</v>
      </c>
      <c r="Y144" s="197">
        <f>X144*K144</f>
        <v>0</v>
      </c>
      <c r="Z144" s="197">
        <v>0</v>
      </c>
      <c r="AA144" s="196">
        <f>Z144*K144</f>
        <v>0</v>
      </c>
      <c r="AR144" s="192" t="s">
        <v>741</v>
      </c>
      <c r="AT144" s="192" t="s">
        <v>130</v>
      </c>
      <c r="AU144" s="192" t="s">
        <v>76</v>
      </c>
      <c r="AY144" s="192" t="s">
        <v>127</v>
      </c>
      <c r="BE144" s="195">
        <f>IF(U144="základní",N144,0)</f>
        <v>0</v>
      </c>
      <c r="BF144" s="195">
        <f>IF(U144="snížená",N144,0)</f>
        <v>0</v>
      </c>
      <c r="BG144" s="195">
        <f>IF(U144="zákl. přenesená",N144,0)</f>
        <v>0</v>
      </c>
      <c r="BH144" s="195">
        <f>IF(U144="sníž. přenesená",N144,0)</f>
        <v>0</v>
      </c>
      <c r="BI144" s="195">
        <f>IF(U144="nulová",N144,0)</f>
        <v>0</v>
      </c>
      <c r="BJ144" s="192" t="s">
        <v>74</v>
      </c>
      <c r="BK144" s="195">
        <f>ROUND(L144*K144,2)</f>
        <v>0</v>
      </c>
      <c r="BL144" s="192" t="s">
        <v>688</v>
      </c>
      <c r="BM144" s="192" t="s">
        <v>1346</v>
      </c>
    </row>
    <row r="145" spans="2:65" s="330" customFormat="1" ht="63.75" customHeight="1" x14ac:dyDescent="0.3">
      <c r="B145" s="206"/>
      <c r="C145" s="298" t="s">
        <v>471</v>
      </c>
      <c r="D145" s="298" t="s">
        <v>130</v>
      </c>
      <c r="E145" s="297" t="s">
        <v>1345</v>
      </c>
      <c r="F145" s="546" t="s">
        <v>1344</v>
      </c>
      <c r="G145" s="546"/>
      <c r="H145" s="546"/>
      <c r="I145" s="546"/>
      <c r="J145" s="296" t="s">
        <v>133</v>
      </c>
      <c r="K145" s="295">
        <v>1</v>
      </c>
      <c r="L145" s="547"/>
      <c r="M145" s="547"/>
      <c r="N145" s="547"/>
      <c r="O145" s="533"/>
      <c r="P145" s="533"/>
      <c r="Q145" s="533"/>
      <c r="R145" s="338"/>
      <c r="T145" s="199" t="s">
        <v>5</v>
      </c>
      <c r="U145" s="198" t="s">
        <v>37</v>
      </c>
      <c r="V145" s="197">
        <v>0</v>
      </c>
      <c r="W145" s="197">
        <f>V145*K145</f>
        <v>0</v>
      </c>
      <c r="X145" s="197">
        <v>0</v>
      </c>
      <c r="Y145" s="197">
        <f>X145*K145</f>
        <v>0</v>
      </c>
      <c r="Z145" s="197">
        <v>0</v>
      </c>
      <c r="AA145" s="196">
        <f>Z145*K145</f>
        <v>0</v>
      </c>
      <c r="AR145" s="192" t="s">
        <v>741</v>
      </c>
      <c r="AT145" s="192" t="s">
        <v>130</v>
      </c>
      <c r="AU145" s="192" t="s">
        <v>76</v>
      </c>
      <c r="AY145" s="192" t="s">
        <v>127</v>
      </c>
      <c r="BE145" s="195">
        <f>IF(U145="základní",N145,0)</f>
        <v>0</v>
      </c>
      <c r="BF145" s="195">
        <f>IF(U145="snížená",N145,0)</f>
        <v>0</v>
      </c>
      <c r="BG145" s="195">
        <f>IF(U145="zákl. přenesená",N145,0)</f>
        <v>0</v>
      </c>
      <c r="BH145" s="195">
        <f>IF(U145="sníž. přenesená",N145,0)</f>
        <v>0</v>
      </c>
      <c r="BI145" s="195">
        <f>IF(U145="nulová",N145,0)</f>
        <v>0</v>
      </c>
      <c r="BJ145" s="192" t="s">
        <v>74</v>
      </c>
      <c r="BK145" s="195">
        <f>ROUND(L145*K145,2)</f>
        <v>0</v>
      </c>
      <c r="BL145" s="192" t="s">
        <v>688</v>
      </c>
      <c r="BM145" s="192" t="s">
        <v>1343</v>
      </c>
    </row>
    <row r="146" spans="2:65" s="207" customFormat="1" ht="29.85" customHeight="1" x14ac:dyDescent="0.3">
      <c r="B146" s="215"/>
      <c r="C146" s="212"/>
      <c r="D146" s="299" t="s">
        <v>1342</v>
      </c>
      <c r="E146" s="299"/>
      <c r="F146" s="299"/>
      <c r="G146" s="299"/>
      <c r="H146" s="299"/>
      <c r="I146" s="299"/>
      <c r="J146" s="299"/>
      <c r="K146" s="299"/>
      <c r="L146" s="299"/>
      <c r="M146" s="299"/>
      <c r="N146" s="540"/>
      <c r="O146" s="541"/>
      <c r="P146" s="541"/>
      <c r="Q146" s="541"/>
      <c r="R146" s="339"/>
      <c r="T146" s="214"/>
      <c r="U146" s="212"/>
      <c r="V146" s="212"/>
      <c r="W146" s="213">
        <f>W147</f>
        <v>0</v>
      </c>
      <c r="X146" s="212"/>
      <c r="Y146" s="213">
        <f>Y147</f>
        <v>0</v>
      </c>
      <c r="Z146" s="212"/>
      <c r="AA146" s="211">
        <f>AA147</f>
        <v>0</v>
      </c>
      <c r="AR146" s="209" t="s">
        <v>74</v>
      </c>
      <c r="AT146" s="210" t="s">
        <v>65</v>
      </c>
      <c r="AU146" s="210" t="s">
        <v>74</v>
      </c>
      <c r="AY146" s="209" t="s">
        <v>127</v>
      </c>
      <c r="BK146" s="208">
        <f>BK147</f>
        <v>0</v>
      </c>
    </row>
    <row r="147" spans="2:65" s="330" customFormat="1" ht="16.5" customHeight="1" x14ac:dyDescent="0.3">
      <c r="B147" s="206"/>
      <c r="C147" s="298" t="s">
        <v>455</v>
      </c>
      <c r="D147" s="298" t="s">
        <v>130</v>
      </c>
      <c r="E147" s="297" t="s">
        <v>1341</v>
      </c>
      <c r="F147" s="546" t="s">
        <v>1340</v>
      </c>
      <c r="G147" s="546"/>
      <c r="H147" s="546"/>
      <c r="I147" s="546"/>
      <c r="J147" s="296" t="s">
        <v>133</v>
      </c>
      <c r="K147" s="295">
        <v>1</v>
      </c>
      <c r="L147" s="547"/>
      <c r="M147" s="547"/>
      <c r="N147" s="547"/>
      <c r="O147" s="533"/>
      <c r="P147" s="533"/>
      <c r="Q147" s="533"/>
      <c r="R147" s="338"/>
      <c r="T147" s="199" t="s">
        <v>5</v>
      </c>
      <c r="U147" s="198" t="s">
        <v>37</v>
      </c>
      <c r="V147" s="197">
        <v>0</v>
      </c>
      <c r="W147" s="197">
        <f>V147*K147</f>
        <v>0</v>
      </c>
      <c r="X147" s="197">
        <v>0</v>
      </c>
      <c r="Y147" s="197">
        <f>X147*K147</f>
        <v>0</v>
      </c>
      <c r="Z147" s="197">
        <v>0</v>
      </c>
      <c r="AA147" s="196">
        <f>Z147*K147</f>
        <v>0</v>
      </c>
      <c r="AR147" s="192" t="s">
        <v>741</v>
      </c>
      <c r="AT147" s="192" t="s">
        <v>130</v>
      </c>
      <c r="AU147" s="192" t="s">
        <v>76</v>
      </c>
      <c r="AY147" s="192" t="s">
        <v>127</v>
      </c>
      <c r="BE147" s="195">
        <f>IF(U147="základní",N147,0)</f>
        <v>0</v>
      </c>
      <c r="BF147" s="195">
        <f>IF(U147="snížená",N147,0)</f>
        <v>0</v>
      </c>
      <c r="BG147" s="195">
        <f>IF(U147="zákl. přenesená",N147,0)</f>
        <v>0</v>
      </c>
      <c r="BH147" s="195">
        <f>IF(U147="sníž. přenesená",N147,0)</f>
        <v>0</v>
      </c>
      <c r="BI147" s="195">
        <f>IF(U147="nulová",N147,0)</f>
        <v>0</v>
      </c>
      <c r="BJ147" s="192" t="s">
        <v>74</v>
      </c>
      <c r="BK147" s="195">
        <f>ROUND(L147*K147,2)</f>
        <v>0</v>
      </c>
      <c r="BL147" s="192" t="s">
        <v>688</v>
      </c>
      <c r="BM147" s="192" t="s">
        <v>1339</v>
      </c>
    </row>
    <row r="148" spans="2:65" s="207" customFormat="1" ht="29.85" customHeight="1" x14ac:dyDescent="0.3">
      <c r="B148" s="215"/>
      <c r="C148" s="212"/>
      <c r="D148" s="299" t="s">
        <v>1338</v>
      </c>
      <c r="E148" s="299"/>
      <c r="F148" s="299"/>
      <c r="G148" s="299"/>
      <c r="H148" s="299"/>
      <c r="I148" s="299"/>
      <c r="J148" s="299"/>
      <c r="K148" s="299"/>
      <c r="L148" s="299"/>
      <c r="M148" s="299"/>
      <c r="N148" s="540"/>
      <c r="O148" s="541"/>
      <c r="P148" s="541"/>
      <c r="Q148" s="541"/>
      <c r="R148" s="339"/>
      <c r="T148" s="214"/>
      <c r="U148" s="212"/>
      <c r="V148" s="212"/>
      <c r="W148" s="213">
        <f>W149</f>
        <v>0</v>
      </c>
      <c r="X148" s="212"/>
      <c r="Y148" s="213">
        <f>Y149</f>
        <v>0</v>
      </c>
      <c r="Z148" s="212"/>
      <c r="AA148" s="211">
        <f>AA149</f>
        <v>0</v>
      </c>
      <c r="AR148" s="209" t="s">
        <v>74</v>
      </c>
      <c r="AT148" s="210" t="s">
        <v>65</v>
      </c>
      <c r="AU148" s="210" t="s">
        <v>74</v>
      </c>
      <c r="AY148" s="209" t="s">
        <v>127</v>
      </c>
      <c r="BK148" s="208">
        <f>BK149</f>
        <v>0</v>
      </c>
    </row>
    <row r="149" spans="2:65" s="330" customFormat="1" ht="38.25" customHeight="1" x14ac:dyDescent="0.3">
      <c r="B149" s="206"/>
      <c r="C149" s="298" t="s">
        <v>459</v>
      </c>
      <c r="D149" s="298" t="s">
        <v>130</v>
      </c>
      <c r="E149" s="297" t="s">
        <v>1337</v>
      </c>
      <c r="F149" s="546" t="s">
        <v>1336</v>
      </c>
      <c r="G149" s="546"/>
      <c r="H149" s="546"/>
      <c r="I149" s="546"/>
      <c r="J149" s="296" t="s">
        <v>133</v>
      </c>
      <c r="K149" s="295">
        <v>2</v>
      </c>
      <c r="L149" s="547"/>
      <c r="M149" s="547"/>
      <c r="N149" s="547"/>
      <c r="O149" s="533"/>
      <c r="P149" s="533"/>
      <c r="Q149" s="533"/>
      <c r="R149" s="338"/>
      <c r="T149" s="199" t="s">
        <v>5</v>
      </c>
      <c r="U149" s="198" t="s">
        <v>37</v>
      </c>
      <c r="V149" s="197">
        <v>0</v>
      </c>
      <c r="W149" s="197">
        <f>V149*K149</f>
        <v>0</v>
      </c>
      <c r="X149" s="197">
        <v>0</v>
      </c>
      <c r="Y149" s="197">
        <f>X149*K149</f>
        <v>0</v>
      </c>
      <c r="Z149" s="197">
        <v>0</v>
      </c>
      <c r="AA149" s="196">
        <f>Z149*K149</f>
        <v>0</v>
      </c>
      <c r="AR149" s="192" t="s">
        <v>741</v>
      </c>
      <c r="AT149" s="192" t="s">
        <v>130</v>
      </c>
      <c r="AU149" s="192" t="s">
        <v>76</v>
      </c>
      <c r="AY149" s="192" t="s">
        <v>127</v>
      </c>
      <c r="BE149" s="195">
        <f>IF(U149="základní",N149,0)</f>
        <v>0</v>
      </c>
      <c r="BF149" s="195">
        <f>IF(U149="snížená",N149,0)</f>
        <v>0</v>
      </c>
      <c r="BG149" s="195">
        <f>IF(U149="zákl. přenesená",N149,0)</f>
        <v>0</v>
      </c>
      <c r="BH149" s="195">
        <f>IF(U149="sníž. přenesená",N149,0)</f>
        <v>0</v>
      </c>
      <c r="BI149" s="195">
        <f>IF(U149="nulová",N149,0)</f>
        <v>0</v>
      </c>
      <c r="BJ149" s="192" t="s">
        <v>74</v>
      </c>
      <c r="BK149" s="195">
        <f>ROUND(L149*K149,2)</f>
        <v>0</v>
      </c>
      <c r="BL149" s="192" t="s">
        <v>688</v>
      </c>
      <c r="BM149" s="192" t="s">
        <v>1335</v>
      </c>
    </row>
    <row r="150" spans="2:65" s="207" customFormat="1" ht="37.35" customHeight="1" x14ac:dyDescent="0.35">
      <c r="B150" s="215"/>
      <c r="C150" s="212"/>
      <c r="D150" s="340" t="s">
        <v>1334</v>
      </c>
      <c r="E150" s="340"/>
      <c r="F150" s="340"/>
      <c r="G150" s="340"/>
      <c r="H150" s="340"/>
      <c r="I150" s="340"/>
      <c r="J150" s="340"/>
      <c r="K150" s="340"/>
      <c r="L150" s="340"/>
      <c r="M150" s="340"/>
      <c r="N150" s="542"/>
      <c r="O150" s="543"/>
      <c r="P150" s="543"/>
      <c r="Q150" s="543"/>
      <c r="R150" s="339"/>
      <c r="T150" s="214"/>
      <c r="U150" s="212"/>
      <c r="V150" s="212"/>
      <c r="W150" s="213">
        <f>SUM(W151:W153)</f>
        <v>0</v>
      </c>
      <c r="X150" s="212"/>
      <c r="Y150" s="213">
        <f>SUM(Y151:Y153)</f>
        <v>0</v>
      </c>
      <c r="Z150" s="212"/>
      <c r="AA150" s="211">
        <f>SUM(AA151:AA153)</f>
        <v>0</v>
      </c>
      <c r="AR150" s="209" t="s">
        <v>74</v>
      </c>
      <c r="AT150" s="210" t="s">
        <v>65</v>
      </c>
      <c r="AU150" s="210" t="s">
        <v>66</v>
      </c>
      <c r="AY150" s="209" t="s">
        <v>127</v>
      </c>
      <c r="BK150" s="208">
        <f>SUM(BK151:BK153)</f>
        <v>0</v>
      </c>
    </row>
    <row r="151" spans="2:65" s="330" customFormat="1" ht="89.25" customHeight="1" x14ac:dyDescent="0.3">
      <c r="B151" s="206"/>
      <c r="C151" s="298" t="s">
        <v>463</v>
      </c>
      <c r="D151" s="298" t="s">
        <v>130</v>
      </c>
      <c r="E151" s="297" t="s">
        <v>1333</v>
      </c>
      <c r="F151" s="546" t="s">
        <v>1332</v>
      </c>
      <c r="G151" s="546"/>
      <c r="H151" s="546"/>
      <c r="I151" s="546"/>
      <c r="J151" s="296" t="s">
        <v>133</v>
      </c>
      <c r="K151" s="295">
        <v>1</v>
      </c>
      <c r="L151" s="547"/>
      <c r="M151" s="547"/>
      <c r="N151" s="547"/>
      <c r="O151" s="533"/>
      <c r="P151" s="533"/>
      <c r="Q151" s="533"/>
      <c r="R151" s="338"/>
      <c r="T151" s="199" t="s">
        <v>5</v>
      </c>
      <c r="U151" s="198" t="s">
        <v>37</v>
      </c>
      <c r="V151" s="197">
        <v>0</v>
      </c>
      <c r="W151" s="197">
        <f>V151*K151</f>
        <v>0</v>
      </c>
      <c r="X151" s="197">
        <v>0</v>
      </c>
      <c r="Y151" s="197">
        <f>X151*K151</f>
        <v>0</v>
      </c>
      <c r="Z151" s="197">
        <v>0</v>
      </c>
      <c r="AA151" s="196">
        <f>Z151*K151</f>
        <v>0</v>
      </c>
      <c r="AR151" s="192" t="s">
        <v>741</v>
      </c>
      <c r="AT151" s="192" t="s">
        <v>130</v>
      </c>
      <c r="AU151" s="192" t="s">
        <v>74</v>
      </c>
      <c r="AY151" s="192" t="s">
        <v>127</v>
      </c>
      <c r="BE151" s="195">
        <f>IF(U151="základní",N151,0)</f>
        <v>0</v>
      </c>
      <c r="BF151" s="195">
        <f>IF(U151="snížená",N151,0)</f>
        <v>0</v>
      </c>
      <c r="BG151" s="195">
        <f>IF(U151="zákl. přenesená",N151,0)</f>
        <v>0</v>
      </c>
      <c r="BH151" s="195">
        <f>IF(U151="sníž. přenesená",N151,0)</f>
        <v>0</v>
      </c>
      <c r="BI151" s="195">
        <f>IF(U151="nulová",N151,0)</f>
        <v>0</v>
      </c>
      <c r="BJ151" s="192" t="s">
        <v>74</v>
      </c>
      <c r="BK151" s="195">
        <f>ROUND(L151*K151,2)</f>
        <v>0</v>
      </c>
      <c r="BL151" s="192" t="s">
        <v>688</v>
      </c>
      <c r="BM151" s="192" t="s">
        <v>1331</v>
      </c>
    </row>
    <row r="152" spans="2:65" s="330" customFormat="1" ht="25.5" customHeight="1" x14ac:dyDescent="0.3">
      <c r="B152" s="206"/>
      <c r="C152" s="298" t="s">
        <v>467</v>
      </c>
      <c r="D152" s="298" t="s">
        <v>130</v>
      </c>
      <c r="E152" s="297" t="s">
        <v>1330</v>
      </c>
      <c r="F152" s="546" t="s">
        <v>1329</v>
      </c>
      <c r="G152" s="546"/>
      <c r="H152" s="546"/>
      <c r="I152" s="546"/>
      <c r="J152" s="296" t="s">
        <v>133</v>
      </c>
      <c r="K152" s="295">
        <v>1</v>
      </c>
      <c r="L152" s="547"/>
      <c r="M152" s="547"/>
      <c r="N152" s="547"/>
      <c r="O152" s="533"/>
      <c r="P152" s="533"/>
      <c r="Q152" s="533"/>
      <c r="R152" s="338"/>
      <c r="T152" s="199" t="s">
        <v>5</v>
      </c>
      <c r="U152" s="198" t="s">
        <v>37</v>
      </c>
      <c r="V152" s="197">
        <v>0</v>
      </c>
      <c r="W152" s="197">
        <f>V152*K152</f>
        <v>0</v>
      </c>
      <c r="X152" s="197">
        <v>0</v>
      </c>
      <c r="Y152" s="197">
        <f>X152*K152</f>
        <v>0</v>
      </c>
      <c r="Z152" s="197">
        <v>0</v>
      </c>
      <c r="AA152" s="196">
        <f>Z152*K152</f>
        <v>0</v>
      </c>
      <c r="AR152" s="192" t="s">
        <v>741</v>
      </c>
      <c r="AT152" s="192" t="s">
        <v>130</v>
      </c>
      <c r="AU152" s="192" t="s">
        <v>74</v>
      </c>
      <c r="AY152" s="192" t="s">
        <v>127</v>
      </c>
      <c r="BE152" s="195">
        <f>IF(U152="základní",N152,0)</f>
        <v>0</v>
      </c>
      <c r="BF152" s="195">
        <f>IF(U152="snížená",N152,0)</f>
        <v>0</v>
      </c>
      <c r="BG152" s="195">
        <f>IF(U152="zákl. přenesená",N152,0)</f>
        <v>0</v>
      </c>
      <c r="BH152" s="195">
        <f>IF(U152="sníž. přenesená",N152,0)</f>
        <v>0</v>
      </c>
      <c r="BI152" s="195">
        <f>IF(U152="nulová",N152,0)</f>
        <v>0</v>
      </c>
      <c r="BJ152" s="192" t="s">
        <v>74</v>
      </c>
      <c r="BK152" s="195">
        <f>ROUND(L152*K152,2)</f>
        <v>0</v>
      </c>
      <c r="BL152" s="192" t="s">
        <v>688</v>
      </c>
      <c r="BM152" s="192" t="s">
        <v>1328</v>
      </c>
    </row>
    <row r="153" spans="2:65" s="330" customFormat="1" ht="16.5" customHeight="1" x14ac:dyDescent="0.3">
      <c r="B153" s="206"/>
      <c r="C153" s="298" t="s">
        <v>485</v>
      </c>
      <c r="D153" s="298" t="s">
        <v>130</v>
      </c>
      <c r="E153" s="297" t="s">
        <v>1327</v>
      </c>
      <c r="F153" s="546" t="s">
        <v>1326</v>
      </c>
      <c r="G153" s="546"/>
      <c r="H153" s="546"/>
      <c r="I153" s="546"/>
      <c r="J153" s="296" t="s">
        <v>1325</v>
      </c>
      <c r="K153" s="295">
        <v>89</v>
      </c>
      <c r="L153" s="547"/>
      <c r="M153" s="547"/>
      <c r="N153" s="547"/>
      <c r="O153" s="533"/>
      <c r="P153" s="533"/>
      <c r="Q153" s="533"/>
      <c r="R153" s="338"/>
      <c r="T153" s="199" t="s">
        <v>5</v>
      </c>
      <c r="U153" s="198" t="s">
        <v>37</v>
      </c>
      <c r="V153" s="197">
        <v>0</v>
      </c>
      <c r="W153" s="197">
        <f>V153*K153</f>
        <v>0</v>
      </c>
      <c r="X153" s="197">
        <v>0</v>
      </c>
      <c r="Y153" s="197">
        <f>X153*K153</f>
        <v>0</v>
      </c>
      <c r="Z153" s="197">
        <v>0</v>
      </c>
      <c r="AA153" s="196">
        <f>Z153*K153</f>
        <v>0</v>
      </c>
      <c r="AR153" s="192" t="s">
        <v>741</v>
      </c>
      <c r="AT153" s="192" t="s">
        <v>130</v>
      </c>
      <c r="AU153" s="192" t="s">
        <v>74</v>
      </c>
      <c r="AY153" s="192" t="s">
        <v>127</v>
      </c>
      <c r="BE153" s="195">
        <f>IF(U153="základní",N153,0)</f>
        <v>0</v>
      </c>
      <c r="BF153" s="195">
        <f>IF(U153="snížená",N153,0)</f>
        <v>0</v>
      </c>
      <c r="BG153" s="195">
        <f>IF(U153="zákl. přenesená",N153,0)</f>
        <v>0</v>
      </c>
      <c r="BH153" s="195">
        <f>IF(U153="sníž. přenesená",N153,0)</f>
        <v>0</v>
      </c>
      <c r="BI153" s="195">
        <f>IF(U153="nulová",N153,0)</f>
        <v>0</v>
      </c>
      <c r="BJ153" s="192" t="s">
        <v>74</v>
      </c>
      <c r="BK153" s="195">
        <f>ROUND(L153*K153,2)</f>
        <v>0</v>
      </c>
      <c r="BL153" s="192" t="s">
        <v>688</v>
      </c>
      <c r="BM153" s="192" t="s">
        <v>1324</v>
      </c>
    </row>
    <row r="154" spans="2:65" s="207" customFormat="1" ht="37.35" customHeight="1" x14ac:dyDescent="0.35">
      <c r="B154" s="215"/>
      <c r="C154" s="212"/>
      <c r="D154" s="340" t="s">
        <v>1323</v>
      </c>
      <c r="E154" s="340"/>
      <c r="F154" s="340"/>
      <c r="G154" s="340"/>
      <c r="H154" s="340"/>
      <c r="I154" s="340"/>
      <c r="J154" s="340"/>
      <c r="K154" s="340"/>
      <c r="L154" s="340"/>
      <c r="M154" s="340"/>
      <c r="N154" s="542"/>
      <c r="O154" s="543"/>
      <c r="P154" s="543"/>
      <c r="Q154" s="543"/>
      <c r="R154" s="339"/>
      <c r="T154" s="214"/>
      <c r="U154" s="212"/>
      <c r="V154" s="212"/>
      <c r="W154" s="213">
        <f>SUM(W155:W156)</f>
        <v>0</v>
      </c>
      <c r="X154" s="212"/>
      <c r="Y154" s="213">
        <f>SUM(Y155:Y156)</f>
        <v>0</v>
      </c>
      <c r="Z154" s="212"/>
      <c r="AA154" s="211">
        <f>SUM(AA155:AA156)</f>
        <v>0</v>
      </c>
      <c r="AR154" s="209" t="s">
        <v>74</v>
      </c>
      <c r="AT154" s="210" t="s">
        <v>65</v>
      </c>
      <c r="AU154" s="210" t="s">
        <v>66</v>
      </c>
      <c r="AY154" s="209" t="s">
        <v>127</v>
      </c>
      <c r="BK154" s="208">
        <f>SUM(BK155:BK156)</f>
        <v>0</v>
      </c>
    </row>
    <row r="155" spans="2:65" s="330" customFormat="1" ht="76.5" customHeight="1" x14ac:dyDescent="0.3">
      <c r="B155" s="206"/>
      <c r="C155" s="298" t="s">
        <v>134</v>
      </c>
      <c r="D155" s="298" t="s">
        <v>130</v>
      </c>
      <c r="E155" s="297" t="s">
        <v>1322</v>
      </c>
      <c r="F155" s="546" t="s">
        <v>1321</v>
      </c>
      <c r="G155" s="546"/>
      <c r="H155" s="546"/>
      <c r="I155" s="546"/>
      <c r="J155" s="296" t="s">
        <v>133</v>
      </c>
      <c r="K155" s="295">
        <v>1</v>
      </c>
      <c r="L155" s="547"/>
      <c r="M155" s="547"/>
      <c r="N155" s="547"/>
      <c r="O155" s="533"/>
      <c r="P155" s="533"/>
      <c r="Q155" s="533"/>
      <c r="R155" s="338"/>
      <c r="T155" s="199" t="s">
        <v>5</v>
      </c>
      <c r="U155" s="198" t="s">
        <v>37</v>
      </c>
      <c r="V155" s="197">
        <v>0</v>
      </c>
      <c r="W155" s="197">
        <f>V155*K155</f>
        <v>0</v>
      </c>
      <c r="X155" s="197">
        <v>0</v>
      </c>
      <c r="Y155" s="197">
        <f>X155*K155</f>
        <v>0</v>
      </c>
      <c r="Z155" s="197">
        <v>0</v>
      </c>
      <c r="AA155" s="196">
        <f>Z155*K155</f>
        <v>0</v>
      </c>
      <c r="AR155" s="192" t="s">
        <v>741</v>
      </c>
      <c r="AT155" s="192" t="s">
        <v>130</v>
      </c>
      <c r="AU155" s="192" t="s">
        <v>74</v>
      </c>
      <c r="AY155" s="192" t="s">
        <v>127</v>
      </c>
      <c r="BE155" s="195">
        <f>IF(U155="základní",N155,0)</f>
        <v>0</v>
      </c>
      <c r="BF155" s="195">
        <f>IF(U155="snížená",N155,0)</f>
        <v>0</v>
      </c>
      <c r="BG155" s="195">
        <f>IF(U155="zákl. přenesená",N155,0)</f>
        <v>0</v>
      </c>
      <c r="BH155" s="195">
        <f>IF(U155="sníž. přenesená",N155,0)</f>
        <v>0</v>
      </c>
      <c r="BI155" s="195">
        <f>IF(U155="nulová",N155,0)</f>
        <v>0</v>
      </c>
      <c r="BJ155" s="192" t="s">
        <v>74</v>
      </c>
      <c r="BK155" s="195">
        <f>ROUND(L155*K155,2)</f>
        <v>0</v>
      </c>
      <c r="BL155" s="192" t="s">
        <v>688</v>
      </c>
      <c r="BM155" s="192" t="s">
        <v>1320</v>
      </c>
    </row>
    <row r="156" spans="2:65" s="330" customFormat="1" ht="16.5" customHeight="1" x14ac:dyDescent="0.3">
      <c r="B156" s="206"/>
      <c r="C156" s="298" t="s">
        <v>489</v>
      </c>
      <c r="D156" s="298" t="s">
        <v>130</v>
      </c>
      <c r="E156" s="297" t="s">
        <v>1319</v>
      </c>
      <c r="F156" s="546" t="s">
        <v>1318</v>
      </c>
      <c r="G156" s="546"/>
      <c r="H156" s="546"/>
      <c r="I156" s="546"/>
      <c r="J156" s="296" t="s">
        <v>133</v>
      </c>
      <c r="K156" s="295">
        <v>1</v>
      </c>
      <c r="L156" s="547"/>
      <c r="M156" s="547"/>
      <c r="N156" s="547"/>
      <c r="O156" s="533"/>
      <c r="P156" s="533"/>
      <c r="Q156" s="533"/>
      <c r="R156" s="338"/>
      <c r="T156" s="199" t="s">
        <v>5</v>
      </c>
      <c r="U156" s="198" t="s">
        <v>37</v>
      </c>
      <c r="V156" s="197">
        <v>0</v>
      </c>
      <c r="W156" s="197">
        <f>V156*K156</f>
        <v>0</v>
      </c>
      <c r="X156" s="197">
        <v>0</v>
      </c>
      <c r="Y156" s="197">
        <f>X156*K156</f>
        <v>0</v>
      </c>
      <c r="Z156" s="197">
        <v>0</v>
      </c>
      <c r="AA156" s="196">
        <f>Z156*K156</f>
        <v>0</v>
      </c>
      <c r="AR156" s="192" t="s">
        <v>741</v>
      </c>
      <c r="AT156" s="192" t="s">
        <v>130</v>
      </c>
      <c r="AU156" s="192" t="s">
        <v>74</v>
      </c>
      <c r="AY156" s="192" t="s">
        <v>127</v>
      </c>
      <c r="BE156" s="195">
        <f>IF(U156="základní",N156,0)</f>
        <v>0</v>
      </c>
      <c r="BF156" s="195">
        <f>IF(U156="snížená",N156,0)</f>
        <v>0</v>
      </c>
      <c r="BG156" s="195">
        <f>IF(U156="zákl. přenesená",N156,0)</f>
        <v>0</v>
      </c>
      <c r="BH156" s="195">
        <f>IF(U156="sníž. přenesená",N156,0)</f>
        <v>0</v>
      </c>
      <c r="BI156" s="195">
        <f>IF(U156="nulová",N156,0)</f>
        <v>0</v>
      </c>
      <c r="BJ156" s="192" t="s">
        <v>74</v>
      </c>
      <c r="BK156" s="195">
        <f>ROUND(L156*K156,2)</f>
        <v>0</v>
      </c>
      <c r="BL156" s="192" t="s">
        <v>688</v>
      </c>
      <c r="BM156" s="192" t="s">
        <v>1317</v>
      </c>
    </row>
    <row r="157" spans="2:65" s="207" customFormat="1" ht="37.35" customHeight="1" x14ac:dyDescent="0.35">
      <c r="B157" s="215"/>
      <c r="C157" s="212"/>
      <c r="D157" s="340" t="s">
        <v>1316</v>
      </c>
      <c r="E157" s="340"/>
      <c r="F157" s="340"/>
      <c r="G157" s="340"/>
      <c r="H157" s="340"/>
      <c r="I157" s="340"/>
      <c r="J157" s="340"/>
      <c r="K157" s="340"/>
      <c r="L157" s="340"/>
      <c r="M157" s="340"/>
      <c r="N157" s="544"/>
      <c r="O157" s="545"/>
      <c r="P157" s="545"/>
      <c r="Q157" s="545"/>
      <c r="R157" s="339"/>
      <c r="T157" s="214"/>
      <c r="U157" s="212"/>
      <c r="V157" s="212"/>
      <c r="W157" s="213">
        <f>W158</f>
        <v>0</v>
      </c>
      <c r="X157" s="212"/>
      <c r="Y157" s="213">
        <f>Y158</f>
        <v>9.375E-2</v>
      </c>
      <c r="Z157" s="212"/>
      <c r="AA157" s="211">
        <f>AA158</f>
        <v>0</v>
      </c>
      <c r="AR157" s="209" t="s">
        <v>74</v>
      </c>
      <c r="AT157" s="210" t="s">
        <v>65</v>
      </c>
      <c r="AU157" s="210" t="s">
        <v>66</v>
      </c>
      <c r="AY157" s="209" t="s">
        <v>127</v>
      </c>
      <c r="BK157" s="208">
        <f>BK158</f>
        <v>0</v>
      </c>
    </row>
    <row r="158" spans="2:65" s="207" customFormat="1" ht="19.899999999999999" customHeight="1" x14ac:dyDescent="0.3">
      <c r="B158" s="215"/>
      <c r="C158" s="212"/>
      <c r="D158" s="299" t="s">
        <v>1315</v>
      </c>
      <c r="E158" s="299"/>
      <c r="F158" s="299"/>
      <c r="G158" s="299"/>
      <c r="H158" s="299"/>
      <c r="I158" s="299"/>
      <c r="J158" s="299"/>
      <c r="K158" s="299"/>
      <c r="L158" s="299"/>
      <c r="M158" s="299"/>
      <c r="N158" s="538"/>
      <c r="O158" s="539"/>
      <c r="P158" s="539"/>
      <c r="Q158" s="539"/>
      <c r="R158" s="339"/>
      <c r="T158" s="214"/>
      <c r="U158" s="212"/>
      <c r="V158" s="212"/>
      <c r="W158" s="213">
        <f>SUM(W159:W175)</f>
        <v>0</v>
      </c>
      <c r="X158" s="212"/>
      <c r="Y158" s="213">
        <f>SUM(Y159:Y175)</f>
        <v>9.375E-2</v>
      </c>
      <c r="Z158" s="212"/>
      <c r="AA158" s="211">
        <f>SUM(AA159:AA175)</f>
        <v>0</v>
      </c>
      <c r="AR158" s="209" t="s">
        <v>74</v>
      </c>
      <c r="AT158" s="210" t="s">
        <v>65</v>
      </c>
      <c r="AU158" s="210" t="s">
        <v>74</v>
      </c>
      <c r="AY158" s="209" t="s">
        <v>127</v>
      </c>
      <c r="BK158" s="208">
        <f>SUM(BK159:BK175)</f>
        <v>0</v>
      </c>
    </row>
    <row r="159" spans="2:65" s="330" customFormat="1" ht="25.5" customHeight="1" x14ac:dyDescent="0.3">
      <c r="B159" s="206"/>
      <c r="C159" s="298" t="s">
        <v>493</v>
      </c>
      <c r="D159" s="298" t="s">
        <v>130</v>
      </c>
      <c r="E159" s="297" t="s">
        <v>1314</v>
      </c>
      <c r="F159" s="546" t="s">
        <v>1313</v>
      </c>
      <c r="G159" s="546"/>
      <c r="H159" s="546"/>
      <c r="I159" s="546"/>
      <c r="J159" s="296" t="s">
        <v>391</v>
      </c>
      <c r="K159" s="295">
        <v>162</v>
      </c>
      <c r="L159" s="547"/>
      <c r="M159" s="547"/>
      <c r="N159" s="547"/>
      <c r="O159" s="533"/>
      <c r="P159" s="533"/>
      <c r="Q159" s="533"/>
      <c r="R159" s="338"/>
      <c r="T159" s="199" t="s">
        <v>5</v>
      </c>
      <c r="U159" s="198" t="s">
        <v>37</v>
      </c>
      <c r="V159" s="197">
        <v>0</v>
      </c>
      <c r="W159" s="197">
        <f t="shared" ref="W159:W175" si="9">V159*K159</f>
        <v>0</v>
      </c>
      <c r="X159" s="197">
        <v>1.2E-4</v>
      </c>
      <c r="Y159" s="197">
        <f t="shared" ref="Y159:Y175" si="10">X159*K159</f>
        <v>1.9439999999999999E-2</v>
      </c>
      <c r="Z159" s="197">
        <v>0</v>
      </c>
      <c r="AA159" s="196">
        <f t="shared" ref="AA159:AA175" si="11">Z159*K159</f>
        <v>0</v>
      </c>
      <c r="AR159" s="192" t="s">
        <v>741</v>
      </c>
      <c r="AT159" s="192" t="s">
        <v>130</v>
      </c>
      <c r="AU159" s="192" t="s">
        <v>76</v>
      </c>
      <c r="AY159" s="192" t="s">
        <v>127</v>
      </c>
      <c r="BE159" s="195">
        <f t="shared" ref="BE159:BE175" si="12">IF(U159="základní",N159,0)</f>
        <v>0</v>
      </c>
      <c r="BF159" s="195">
        <f t="shared" ref="BF159:BF175" si="13">IF(U159="snížená",N159,0)</f>
        <v>0</v>
      </c>
      <c r="BG159" s="195">
        <f t="shared" ref="BG159:BG175" si="14">IF(U159="zákl. přenesená",N159,0)</f>
        <v>0</v>
      </c>
      <c r="BH159" s="195">
        <f t="shared" ref="BH159:BH175" si="15">IF(U159="sníž. přenesená",N159,0)</f>
        <v>0</v>
      </c>
      <c r="BI159" s="195">
        <f t="shared" ref="BI159:BI175" si="16">IF(U159="nulová",N159,0)</f>
        <v>0</v>
      </c>
      <c r="BJ159" s="192" t="s">
        <v>74</v>
      </c>
      <c r="BK159" s="195">
        <f t="shared" ref="BK159:BK175" si="17">ROUND(L159*K159,2)</f>
        <v>0</v>
      </c>
      <c r="BL159" s="192" t="s">
        <v>688</v>
      </c>
      <c r="BM159" s="192" t="s">
        <v>1312</v>
      </c>
    </row>
    <row r="160" spans="2:65" s="330" customFormat="1" ht="25.5" customHeight="1" x14ac:dyDescent="0.3">
      <c r="B160" s="206"/>
      <c r="C160" s="298" t="s">
        <v>1311</v>
      </c>
      <c r="D160" s="298" t="s">
        <v>130</v>
      </c>
      <c r="E160" s="297" t="s">
        <v>1310</v>
      </c>
      <c r="F160" s="546" t="s">
        <v>1309</v>
      </c>
      <c r="G160" s="546"/>
      <c r="H160" s="546"/>
      <c r="I160" s="546"/>
      <c r="J160" s="296" t="s">
        <v>391</v>
      </c>
      <c r="K160" s="295">
        <v>59</v>
      </c>
      <c r="L160" s="547"/>
      <c r="M160" s="547"/>
      <c r="N160" s="547"/>
      <c r="O160" s="533"/>
      <c r="P160" s="533"/>
      <c r="Q160" s="533"/>
      <c r="R160" s="338"/>
      <c r="T160" s="199" t="s">
        <v>5</v>
      </c>
      <c r="U160" s="198" t="s">
        <v>37</v>
      </c>
      <c r="V160" s="197">
        <v>0</v>
      </c>
      <c r="W160" s="197">
        <f t="shared" si="9"/>
        <v>0</v>
      </c>
      <c r="X160" s="197">
        <v>2.1000000000000001E-4</v>
      </c>
      <c r="Y160" s="197">
        <f t="shared" si="10"/>
        <v>1.239E-2</v>
      </c>
      <c r="Z160" s="197">
        <v>0</v>
      </c>
      <c r="AA160" s="196">
        <f t="shared" si="11"/>
        <v>0</v>
      </c>
      <c r="AR160" s="192" t="s">
        <v>741</v>
      </c>
      <c r="AT160" s="192" t="s">
        <v>130</v>
      </c>
      <c r="AU160" s="192" t="s">
        <v>76</v>
      </c>
      <c r="AY160" s="192" t="s">
        <v>127</v>
      </c>
      <c r="BE160" s="195">
        <f t="shared" si="12"/>
        <v>0</v>
      </c>
      <c r="BF160" s="195">
        <f t="shared" si="13"/>
        <v>0</v>
      </c>
      <c r="BG160" s="195">
        <f t="shared" si="14"/>
        <v>0</v>
      </c>
      <c r="BH160" s="195">
        <f t="shared" si="15"/>
        <v>0</v>
      </c>
      <c r="BI160" s="195">
        <f t="shared" si="16"/>
        <v>0</v>
      </c>
      <c r="BJ160" s="192" t="s">
        <v>74</v>
      </c>
      <c r="BK160" s="195">
        <f t="shared" si="17"/>
        <v>0</v>
      </c>
      <c r="BL160" s="192" t="s">
        <v>688</v>
      </c>
      <c r="BM160" s="192" t="s">
        <v>1308</v>
      </c>
    </row>
    <row r="161" spans="2:65" s="330" customFormat="1" ht="16.5" customHeight="1" x14ac:dyDescent="0.3">
      <c r="B161" s="206"/>
      <c r="C161" s="298" t="s">
        <v>164</v>
      </c>
      <c r="D161" s="298" t="s">
        <v>130</v>
      </c>
      <c r="E161" s="297" t="s">
        <v>1307</v>
      </c>
      <c r="F161" s="546" t="s">
        <v>1306</v>
      </c>
      <c r="G161" s="546"/>
      <c r="H161" s="546"/>
      <c r="I161" s="546"/>
      <c r="J161" s="296" t="s">
        <v>391</v>
      </c>
      <c r="K161" s="295">
        <v>20</v>
      </c>
      <c r="L161" s="547"/>
      <c r="M161" s="547"/>
      <c r="N161" s="547"/>
      <c r="O161" s="533"/>
      <c r="P161" s="533"/>
      <c r="Q161" s="533"/>
      <c r="R161" s="338"/>
      <c r="T161" s="199" t="s">
        <v>5</v>
      </c>
      <c r="U161" s="198" t="s">
        <v>37</v>
      </c>
      <c r="V161" s="197">
        <v>0</v>
      </c>
      <c r="W161" s="197">
        <f t="shared" si="9"/>
        <v>0</v>
      </c>
      <c r="X161" s="197">
        <v>4.2000000000000002E-4</v>
      </c>
      <c r="Y161" s="197">
        <f t="shared" si="10"/>
        <v>8.4000000000000012E-3</v>
      </c>
      <c r="Z161" s="197">
        <v>0</v>
      </c>
      <c r="AA161" s="196">
        <f t="shared" si="11"/>
        <v>0</v>
      </c>
      <c r="AR161" s="192" t="s">
        <v>741</v>
      </c>
      <c r="AT161" s="192" t="s">
        <v>130</v>
      </c>
      <c r="AU161" s="192" t="s">
        <v>76</v>
      </c>
      <c r="AY161" s="192" t="s">
        <v>127</v>
      </c>
      <c r="BE161" s="195">
        <f t="shared" si="12"/>
        <v>0</v>
      </c>
      <c r="BF161" s="195">
        <f t="shared" si="13"/>
        <v>0</v>
      </c>
      <c r="BG161" s="195">
        <f t="shared" si="14"/>
        <v>0</v>
      </c>
      <c r="BH161" s="195">
        <f t="shared" si="15"/>
        <v>0</v>
      </c>
      <c r="BI161" s="195">
        <f t="shared" si="16"/>
        <v>0</v>
      </c>
      <c r="BJ161" s="192" t="s">
        <v>74</v>
      </c>
      <c r="BK161" s="195">
        <f t="shared" si="17"/>
        <v>0</v>
      </c>
      <c r="BL161" s="192" t="s">
        <v>688</v>
      </c>
      <c r="BM161" s="192" t="s">
        <v>1305</v>
      </c>
    </row>
    <row r="162" spans="2:65" s="330" customFormat="1" ht="25.5" customHeight="1" x14ac:dyDescent="0.3">
      <c r="B162" s="206"/>
      <c r="C162" s="298" t="s">
        <v>176</v>
      </c>
      <c r="D162" s="298" t="s">
        <v>130</v>
      </c>
      <c r="E162" s="297" t="s">
        <v>1304</v>
      </c>
      <c r="F162" s="546" t="s">
        <v>1303</v>
      </c>
      <c r="G162" s="546"/>
      <c r="H162" s="546"/>
      <c r="I162" s="546"/>
      <c r="J162" s="296" t="s">
        <v>391</v>
      </c>
      <c r="K162" s="295">
        <v>40</v>
      </c>
      <c r="L162" s="547"/>
      <c r="M162" s="547"/>
      <c r="N162" s="547"/>
      <c r="O162" s="533"/>
      <c r="P162" s="533"/>
      <c r="Q162" s="533"/>
      <c r="R162" s="338"/>
      <c r="T162" s="199" t="s">
        <v>5</v>
      </c>
      <c r="U162" s="198" t="s">
        <v>37</v>
      </c>
      <c r="V162" s="197">
        <v>0</v>
      </c>
      <c r="W162" s="197">
        <f t="shared" si="9"/>
        <v>0</v>
      </c>
      <c r="X162" s="197">
        <v>1.6000000000000001E-4</v>
      </c>
      <c r="Y162" s="197">
        <f t="shared" si="10"/>
        <v>6.4000000000000003E-3</v>
      </c>
      <c r="Z162" s="197">
        <v>0</v>
      </c>
      <c r="AA162" s="196">
        <f t="shared" si="11"/>
        <v>0</v>
      </c>
      <c r="AR162" s="192" t="s">
        <v>741</v>
      </c>
      <c r="AT162" s="192" t="s">
        <v>130</v>
      </c>
      <c r="AU162" s="192" t="s">
        <v>76</v>
      </c>
      <c r="AY162" s="192" t="s">
        <v>127</v>
      </c>
      <c r="BE162" s="195">
        <f t="shared" si="12"/>
        <v>0</v>
      </c>
      <c r="BF162" s="195">
        <f t="shared" si="13"/>
        <v>0</v>
      </c>
      <c r="BG162" s="195">
        <f t="shared" si="14"/>
        <v>0</v>
      </c>
      <c r="BH162" s="195">
        <f t="shared" si="15"/>
        <v>0</v>
      </c>
      <c r="BI162" s="195">
        <f t="shared" si="16"/>
        <v>0</v>
      </c>
      <c r="BJ162" s="192" t="s">
        <v>74</v>
      </c>
      <c r="BK162" s="195">
        <f t="shared" si="17"/>
        <v>0</v>
      </c>
      <c r="BL162" s="192" t="s">
        <v>688</v>
      </c>
      <c r="BM162" s="192" t="s">
        <v>1302</v>
      </c>
    </row>
    <row r="163" spans="2:65" s="330" customFormat="1" ht="25.5" customHeight="1" x14ac:dyDescent="0.3">
      <c r="B163" s="206"/>
      <c r="C163" s="298" t="s">
        <v>824</v>
      </c>
      <c r="D163" s="298" t="s">
        <v>130</v>
      </c>
      <c r="E163" s="297" t="s">
        <v>1301</v>
      </c>
      <c r="F163" s="546" t="s">
        <v>1300</v>
      </c>
      <c r="G163" s="546"/>
      <c r="H163" s="546"/>
      <c r="I163" s="546"/>
      <c r="J163" s="296" t="s">
        <v>391</v>
      </c>
      <c r="K163" s="295">
        <v>848</v>
      </c>
      <c r="L163" s="547"/>
      <c r="M163" s="547"/>
      <c r="N163" s="547"/>
      <c r="O163" s="533"/>
      <c r="P163" s="533"/>
      <c r="Q163" s="533"/>
      <c r="R163" s="338"/>
      <c r="T163" s="199" t="s">
        <v>5</v>
      </c>
      <c r="U163" s="198" t="s">
        <v>37</v>
      </c>
      <c r="V163" s="197">
        <v>0</v>
      </c>
      <c r="W163" s="197">
        <f t="shared" si="9"/>
        <v>0</v>
      </c>
      <c r="X163" s="197">
        <v>5.0000000000000002E-5</v>
      </c>
      <c r="Y163" s="197">
        <f t="shared" si="10"/>
        <v>4.24E-2</v>
      </c>
      <c r="Z163" s="197">
        <v>0</v>
      </c>
      <c r="AA163" s="196">
        <f t="shared" si="11"/>
        <v>0</v>
      </c>
      <c r="AR163" s="192" t="s">
        <v>741</v>
      </c>
      <c r="AT163" s="192" t="s">
        <v>130</v>
      </c>
      <c r="AU163" s="192" t="s">
        <v>76</v>
      </c>
      <c r="AY163" s="192" t="s">
        <v>127</v>
      </c>
      <c r="BE163" s="195">
        <f t="shared" si="12"/>
        <v>0</v>
      </c>
      <c r="BF163" s="195">
        <f t="shared" si="13"/>
        <v>0</v>
      </c>
      <c r="BG163" s="195">
        <f t="shared" si="14"/>
        <v>0</v>
      </c>
      <c r="BH163" s="195">
        <f t="shared" si="15"/>
        <v>0</v>
      </c>
      <c r="BI163" s="195">
        <f t="shared" si="16"/>
        <v>0</v>
      </c>
      <c r="BJ163" s="192" t="s">
        <v>74</v>
      </c>
      <c r="BK163" s="195">
        <f t="shared" si="17"/>
        <v>0</v>
      </c>
      <c r="BL163" s="192" t="s">
        <v>688</v>
      </c>
      <c r="BM163" s="192" t="s">
        <v>1299</v>
      </c>
    </row>
    <row r="164" spans="2:65" s="330" customFormat="1" ht="76.5" customHeight="1" x14ac:dyDescent="0.3">
      <c r="B164" s="206"/>
      <c r="C164" s="298" t="s">
        <v>820</v>
      </c>
      <c r="D164" s="298" t="s">
        <v>130</v>
      </c>
      <c r="E164" s="297" t="s">
        <v>1298</v>
      </c>
      <c r="F164" s="546" t="s">
        <v>1297</v>
      </c>
      <c r="G164" s="546"/>
      <c r="H164" s="546"/>
      <c r="I164" s="546"/>
      <c r="J164" s="296" t="s">
        <v>391</v>
      </c>
      <c r="K164" s="295">
        <v>315</v>
      </c>
      <c r="L164" s="547"/>
      <c r="M164" s="547"/>
      <c r="N164" s="547"/>
      <c r="O164" s="533"/>
      <c r="P164" s="533"/>
      <c r="Q164" s="533"/>
      <c r="R164" s="338"/>
      <c r="T164" s="199" t="s">
        <v>5</v>
      </c>
      <c r="U164" s="198" t="s">
        <v>37</v>
      </c>
      <c r="V164" s="197">
        <v>0</v>
      </c>
      <c r="W164" s="197">
        <f t="shared" si="9"/>
        <v>0</v>
      </c>
      <c r="X164" s="197">
        <v>0</v>
      </c>
      <c r="Y164" s="197">
        <f t="shared" si="10"/>
        <v>0</v>
      </c>
      <c r="Z164" s="197">
        <v>0</v>
      </c>
      <c r="AA164" s="196">
        <f t="shared" si="11"/>
        <v>0</v>
      </c>
      <c r="AR164" s="192" t="s">
        <v>741</v>
      </c>
      <c r="AT164" s="192" t="s">
        <v>130</v>
      </c>
      <c r="AU164" s="192" t="s">
        <v>76</v>
      </c>
      <c r="AY164" s="192" t="s">
        <v>127</v>
      </c>
      <c r="BE164" s="195">
        <f t="shared" si="12"/>
        <v>0</v>
      </c>
      <c r="BF164" s="195">
        <f t="shared" si="13"/>
        <v>0</v>
      </c>
      <c r="BG164" s="195">
        <f t="shared" si="14"/>
        <v>0</v>
      </c>
      <c r="BH164" s="195">
        <f t="shared" si="15"/>
        <v>0</v>
      </c>
      <c r="BI164" s="195">
        <f t="shared" si="16"/>
        <v>0</v>
      </c>
      <c r="BJ164" s="192" t="s">
        <v>74</v>
      </c>
      <c r="BK164" s="195">
        <f t="shared" si="17"/>
        <v>0</v>
      </c>
      <c r="BL164" s="192" t="s">
        <v>688</v>
      </c>
      <c r="BM164" s="192" t="s">
        <v>1296</v>
      </c>
    </row>
    <row r="165" spans="2:65" s="330" customFormat="1" ht="63.75" customHeight="1" x14ac:dyDescent="0.3">
      <c r="B165" s="206"/>
      <c r="C165" s="298" t="s">
        <v>807</v>
      </c>
      <c r="D165" s="298" t="s">
        <v>130</v>
      </c>
      <c r="E165" s="297" t="s">
        <v>1295</v>
      </c>
      <c r="F165" s="546" t="s">
        <v>1294</v>
      </c>
      <c r="G165" s="546"/>
      <c r="H165" s="546"/>
      <c r="I165" s="546"/>
      <c r="J165" s="296" t="s">
        <v>391</v>
      </c>
      <c r="K165" s="295">
        <v>15</v>
      </c>
      <c r="L165" s="547"/>
      <c r="M165" s="547"/>
      <c r="N165" s="547"/>
      <c r="O165" s="533"/>
      <c r="P165" s="533"/>
      <c r="Q165" s="533"/>
      <c r="R165" s="338"/>
      <c r="T165" s="199" t="s">
        <v>5</v>
      </c>
      <c r="U165" s="198" t="s">
        <v>37</v>
      </c>
      <c r="V165" s="197">
        <v>0</v>
      </c>
      <c r="W165" s="197">
        <f t="shared" si="9"/>
        <v>0</v>
      </c>
      <c r="X165" s="197">
        <v>0</v>
      </c>
      <c r="Y165" s="197">
        <f t="shared" si="10"/>
        <v>0</v>
      </c>
      <c r="Z165" s="197">
        <v>0</v>
      </c>
      <c r="AA165" s="196">
        <f t="shared" si="11"/>
        <v>0</v>
      </c>
      <c r="AR165" s="192" t="s">
        <v>741</v>
      </c>
      <c r="AT165" s="192" t="s">
        <v>130</v>
      </c>
      <c r="AU165" s="192" t="s">
        <v>76</v>
      </c>
      <c r="AY165" s="192" t="s">
        <v>127</v>
      </c>
      <c r="BE165" s="195">
        <f t="shared" si="12"/>
        <v>0</v>
      </c>
      <c r="BF165" s="195">
        <f t="shared" si="13"/>
        <v>0</v>
      </c>
      <c r="BG165" s="195">
        <f t="shared" si="14"/>
        <v>0</v>
      </c>
      <c r="BH165" s="195">
        <f t="shared" si="15"/>
        <v>0</v>
      </c>
      <c r="BI165" s="195">
        <f t="shared" si="16"/>
        <v>0</v>
      </c>
      <c r="BJ165" s="192" t="s">
        <v>74</v>
      </c>
      <c r="BK165" s="195">
        <f t="shared" si="17"/>
        <v>0</v>
      </c>
      <c r="BL165" s="192" t="s">
        <v>688</v>
      </c>
      <c r="BM165" s="192" t="s">
        <v>1293</v>
      </c>
    </row>
    <row r="166" spans="2:65" s="330" customFormat="1" ht="63.75" customHeight="1" x14ac:dyDescent="0.3">
      <c r="B166" s="206"/>
      <c r="C166" s="298" t="s">
        <v>803</v>
      </c>
      <c r="D166" s="298" t="s">
        <v>130</v>
      </c>
      <c r="E166" s="297" t="s">
        <v>1292</v>
      </c>
      <c r="F166" s="546" t="s">
        <v>1291</v>
      </c>
      <c r="G166" s="546"/>
      <c r="H166" s="546"/>
      <c r="I166" s="546"/>
      <c r="J166" s="296" t="s">
        <v>391</v>
      </c>
      <c r="K166" s="295">
        <v>15</v>
      </c>
      <c r="L166" s="547"/>
      <c r="M166" s="547"/>
      <c r="N166" s="547"/>
      <c r="O166" s="533"/>
      <c r="P166" s="533"/>
      <c r="Q166" s="533"/>
      <c r="R166" s="338"/>
      <c r="T166" s="199" t="s">
        <v>5</v>
      </c>
      <c r="U166" s="198" t="s">
        <v>37</v>
      </c>
      <c r="V166" s="197">
        <v>0</v>
      </c>
      <c r="W166" s="197">
        <f t="shared" si="9"/>
        <v>0</v>
      </c>
      <c r="X166" s="197">
        <v>0</v>
      </c>
      <c r="Y166" s="197">
        <f t="shared" si="10"/>
        <v>0</v>
      </c>
      <c r="Z166" s="197">
        <v>0</v>
      </c>
      <c r="AA166" s="196">
        <f t="shared" si="11"/>
        <v>0</v>
      </c>
      <c r="AR166" s="192" t="s">
        <v>741</v>
      </c>
      <c r="AT166" s="192" t="s">
        <v>130</v>
      </c>
      <c r="AU166" s="192" t="s">
        <v>76</v>
      </c>
      <c r="AY166" s="192" t="s">
        <v>127</v>
      </c>
      <c r="BE166" s="195">
        <f t="shared" si="12"/>
        <v>0</v>
      </c>
      <c r="BF166" s="195">
        <f t="shared" si="13"/>
        <v>0</v>
      </c>
      <c r="BG166" s="195">
        <f t="shared" si="14"/>
        <v>0</v>
      </c>
      <c r="BH166" s="195">
        <f t="shared" si="15"/>
        <v>0</v>
      </c>
      <c r="BI166" s="195">
        <f t="shared" si="16"/>
        <v>0</v>
      </c>
      <c r="BJ166" s="192" t="s">
        <v>74</v>
      </c>
      <c r="BK166" s="195">
        <f t="shared" si="17"/>
        <v>0</v>
      </c>
      <c r="BL166" s="192" t="s">
        <v>688</v>
      </c>
      <c r="BM166" s="192" t="s">
        <v>1290</v>
      </c>
    </row>
    <row r="167" spans="2:65" s="330" customFormat="1" ht="63.75" customHeight="1" x14ac:dyDescent="0.3">
      <c r="B167" s="206"/>
      <c r="C167" s="298" t="s">
        <v>799</v>
      </c>
      <c r="D167" s="298" t="s">
        <v>130</v>
      </c>
      <c r="E167" s="297" t="s">
        <v>1289</v>
      </c>
      <c r="F167" s="546" t="s">
        <v>1288</v>
      </c>
      <c r="G167" s="546"/>
      <c r="H167" s="546"/>
      <c r="I167" s="546"/>
      <c r="J167" s="296" t="s">
        <v>391</v>
      </c>
      <c r="K167" s="295">
        <v>15</v>
      </c>
      <c r="L167" s="547"/>
      <c r="M167" s="547"/>
      <c r="N167" s="547"/>
      <c r="O167" s="533"/>
      <c r="P167" s="533"/>
      <c r="Q167" s="533"/>
      <c r="R167" s="338"/>
      <c r="T167" s="199" t="s">
        <v>5</v>
      </c>
      <c r="U167" s="198" t="s">
        <v>37</v>
      </c>
      <c r="V167" s="197">
        <v>0</v>
      </c>
      <c r="W167" s="197">
        <f t="shared" si="9"/>
        <v>0</v>
      </c>
      <c r="X167" s="197">
        <v>0</v>
      </c>
      <c r="Y167" s="197">
        <f t="shared" si="10"/>
        <v>0</v>
      </c>
      <c r="Z167" s="197">
        <v>0</v>
      </c>
      <c r="AA167" s="196">
        <f t="shared" si="11"/>
        <v>0</v>
      </c>
      <c r="AR167" s="192" t="s">
        <v>741</v>
      </c>
      <c r="AT167" s="192" t="s">
        <v>130</v>
      </c>
      <c r="AU167" s="192" t="s">
        <v>76</v>
      </c>
      <c r="AY167" s="192" t="s">
        <v>127</v>
      </c>
      <c r="BE167" s="195">
        <f t="shared" si="12"/>
        <v>0</v>
      </c>
      <c r="BF167" s="195">
        <f t="shared" si="13"/>
        <v>0</v>
      </c>
      <c r="BG167" s="195">
        <f t="shared" si="14"/>
        <v>0</v>
      </c>
      <c r="BH167" s="195">
        <f t="shared" si="15"/>
        <v>0</v>
      </c>
      <c r="BI167" s="195">
        <f t="shared" si="16"/>
        <v>0</v>
      </c>
      <c r="BJ167" s="192" t="s">
        <v>74</v>
      </c>
      <c r="BK167" s="195">
        <f t="shared" si="17"/>
        <v>0</v>
      </c>
      <c r="BL167" s="192" t="s">
        <v>688</v>
      </c>
      <c r="BM167" s="192" t="s">
        <v>1287</v>
      </c>
    </row>
    <row r="168" spans="2:65" s="330" customFormat="1" ht="25.5" customHeight="1" x14ac:dyDescent="0.3">
      <c r="B168" s="206"/>
      <c r="C168" s="298" t="s">
        <v>795</v>
      </c>
      <c r="D168" s="298" t="s">
        <v>130</v>
      </c>
      <c r="E168" s="297" t="s">
        <v>1286</v>
      </c>
      <c r="F168" s="546" t="s">
        <v>1285</v>
      </c>
      <c r="G168" s="546"/>
      <c r="H168" s="546"/>
      <c r="I168" s="546"/>
      <c r="J168" s="296" t="s">
        <v>391</v>
      </c>
      <c r="K168" s="295">
        <v>43</v>
      </c>
      <c r="L168" s="547"/>
      <c r="M168" s="547"/>
      <c r="N168" s="547"/>
      <c r="O168" s="533"/>
      <c r="P168" s="533"/>
      <c r="Q168" s="533"/>
      <c r="R168" s="338"/>
      <c r="T168" s="199" t="s">
        <v>5</v>
      </c>
      <c r="U168" s="198" t="s">
        <v>37</v>
      </c>
      <c r="V168" s="197">
        <v>0</v>
      </c>
      <c r="W168" s="197">
        <f t="shared" si="9"/>
        <v>0</v>
      </c>
      <c r="X168" s="197">
        <v>4.0000000000000003E-5</v>
      </c>
      <c r="Y168" s="197">
        <f t="shared" si="10"/>
        <v>1.7200000000000002E-3</v>
      </c>
      <c r="Z168" s="197">
        <v>0</v>
      </c>
      <c r="AA168" s="196">
        <f t="shared" si="11"/>
        <v>0</v>
      </c>
      <c r="AR168" s="192" t="s">
        <v>741</v>
      </c>
      <c r="AT168" s="192" t="s">
        <v>130</v>
      </c>
      <c r="AU168" s="192" t="s">
        <v>76</v>
      </c>
      <c r="AY168" s="192" t="s">
        <v>127</v>
      </c>
      <c r="BE168" s="195">
        <f t="shared" si="12"/>
        <v>0</v>
      </c>
      <c r="BF168" s="195">
        <f t="shared" si="13"/>
        <v>0</v>
      </c>
      <c r="BG168" s="195">
        <f t="shared" si="14"/>
        <v>0</v>
      </c>
      <c r="BH168" s="195">
        <f t="shared" si="15"/>
        <v>0</v>
      </c>
      <c r="BI168" s="195">
        <f t="shared" si="16"/>
        <v>0</v>
      </c>
      <c r="BJ168" s="192" t="s">
        <v>74</v>
      </c>
      <c r="BK168" s="195">
        <f t="shared" si="17"/>
        <v>0</v>
      </c>
      <c r="BL168" s="192" t="s">
        <v>688</v>
      </c>
      <c r="BM168" s="192" t="s">
        <v>1284</v>
      </c>
    </row>
    <row r="169" spans="2:65" s="330" customFormat="1" ht="25.5" customHeight="1" x14ac:dyDescent="0.3">
      <c r="B169" s="206"/>
      <c r="C169" s="298" t="s">
        <v>515</v>
      </c>
      <c r="D169" s="298" t="s">
        <v>130</v>
      </c>
      <c r="E169" s="297" t="s">
        <v>1283</v>
      </c>
      <c r="F169" s="546" t="s">
        <v>1282</v>
      </c>
      <c r="G169" s="546"/>
      <c r="H169" s="546"/>
      <c r="I169" s="546"/>
      <c r="J169" s="296" t="s">
        <v>391</v>
      </c>
      <c r="K169" s="295">
        <v>50</v>
      </c>
      <c r="L169" s="547"/>
      <c r="M169" s="547"/>
      <c r="N169" s="547"/>
      <c r="O169" s="533"/>
      <c r="P169" s="533"/>
      <c r="Q169" s="533"/>
      <c r="R169" s="338"/>
      <c r="T169" s="199" t="s">
        <v>5</v>
      </c>
      <c r="U169" s="198" t="s">
        <v>37</v>
      </c>
      <c r="V169" s="197">
        <v>0</v>
      </c>
      <c r="W169" s="197">
        <f t="shared" si="9"/>
        <v>0</v>
      </c>
      <c r="X169" s="197">
        <v>6.0000000000000002E-5</v>
      </c>
      <c r="Y169" s="197">
        <f t="shared" si="10"/>
        <v>3.0000000000000001E-3</v>
      </c>
      <c r="Z169" s="197">
        <v>0</v>
      </c>
      <c r="AA169" s="196">
        <f t="shared" si="11"/>
        <v>0</v>
      </c>
      <c r="AR169" s="192" t="s">
        <v>741</v>
      </c>
      <c r="AT169" s="192" t="s">
        <v>130</v>
      </c>
      <c r="AU169" s="192" t="s">
        <v>76</v>
      </c>
      <c r="AY169" s="192" t="s">
        <v>127</v>
      </c>
      <c r="BE169" s="195">
        <f t="shared" si="12"/>
        <v>0</v>
      </c>
      <c r="BF169" s="195">
        <f t="shared" si="13"/>
        <v>0</v>
      </c>
      <c r="BG169" s="195">
        <f t="shared" si="14"/>
        <v>0</v>
      </c>
      <c r="BH169" s="195">
        <f t="shared" si="15"/>
        <v>0</v>
      </c>
      <c r="BI169" s="195">
        <f t="shared" si="16"/>
        <v>0</v>
      </c>
      <c r="BJ169" s="192" t="s">
        <v>74</v>
      </c>
      <c r="BK169" s="195">
        <f t="shared" si="17"/>
        <v>0</v>
      </c>
      <c r="BL169" s="192" t="s">
        <v>688</v>
      </c>
      <c r="BM169" s="192" t="s">
        <v>1281</v>
      </c>
    </row>
    <row r="170" spans="2:65" s="330" customFormat="1" ht="38.25" customHeight="1" x14ac:dyDescent="0.3">
      <c r="B170" s="206"/>
      <c r="C170" s="298" t="s">
        <v>786</v>
      </c>
      <c r="D170" s="298" t="s">
        <v>130</v>
      </c>
      <c r="E170" s="297" t="s">
        <v>1280</v>
      </c>
      <c r="F170" s="546" t="s">
        <v>1279</v>
      </c>
      <c r="G170" s="546"/>
      <c r="H170" s="546"/>
      <c r="I170" s="546"/>
      <c r="J170" s="296" t="s">
        <v>391</v>
      </c>
      <c r="K170" s="295">
        <v>15</v>
      </c>
      <c r="L170" s="547"/>
      <c r="M170" s="547"/>
      <c r="N170" s="547"/>
      <c r="O170" s="533"/>
      <c r="P170" s="533"/>
      <c r="Q170" s="533"/>
      <c r="R170" s="338"/>
      <c r="T170" s="199" t="s">
        <v>5</v>
      </c>
      <c r="U170" s="198" t="s">
        <v>37</v>
      </c>
      <c r="V170" s="197">
        <v>0</v>
      </c>
      <c r="W170" s="197">
        <f t="shared" si="9"/>
        <v>0</v>
      </c>
      <c r="X170" s="197">
        <v>0</v>
      </c>
      <c r="Y170" s="197">
        <f t="shared" si="10"/>
        <v>0</v>
      </c>
      <c r="Z170" s="197">
        <v>0</v>
      </c>
      <c r="AA170" s="196">
        <f t="shared" si="11"/>
        <v>0</v>
      </c>
      <c r="AR170" s="192" t="s">
        <v>741</v>
      </c>
      <c r="AT170" s="192" t="s">
        <v>130</v>
      </c>
      <c r="AU170" s="192" t="s">
        <v>76</v>
      </c>
      <c r="AY170" s="192" t="s">
        <v>127</v>
      </c>
      <c r="BE170" s="195">
        <f t="shared" si="12"/>
        <v>0</v>
      </c>
      <c r="BF170" s="195">
        <f t="shared" si="13"/>
        <v>0</v>
      </c>
      <c r="BG170" s="195">
        <f t="shared" si="14"/>
        <v>0</v>
      </c>
      <c r="BH170" s="195">
        <f t="shared" si="15"/>
        <v>0</v>
      </c>
      <c r="BI170" s="195">
        <f t="shared" si="16"/>
        <v>0</v>
      </c>
      <c r="BJ170" s="192" t="s">
        <v>74</v>
      </c>
      <c r="BK170" s="195">
        <f t="shared" si="17"/>
        <v>0</v>
      </c>
      <c r="BL170" s="192" t="s">
        <v>688</v>
      </c>
      <c r="BM170" s="192" t="s">
        <v>1278</v>
      </c>
    </row>
    <row r="171" spans="2:65" s="330" customFormat="1" ht="38.25" customHeight="1" x14ac:dyDescent="0.3">
      <c r="B171" s="206"/>
      <c r="C171" s="298" t="s">
        <v>1202</v>
      </c>
      <c r="D171" s="298" t="s">
        <v>130</v>
      </c>
      <c r="E171" s="297" t="s">
        <v>1277</v>
      </c>
      <c r="F171" s="546" t="s">
        <v>1276</v>
      </c>
      <c r="G171" s="546"/>
      <c r="H171" s="546"/>
      <c r="I171" s="546"/>
      <c r="J171" s="296" t="s">
        <v>391</v>
      </c>
      <c r="K171" s="295">
        <v>8</v>
      </c>
      <c r="L171" s="547"/>
      <c r="M171" s="547"/>
      <c r="N171" s="547"/>
      <c r="O171" s="533"/>
      <c r="P171" s="533"/>
      <c r="Q171" s="533"/>
      <c r="R171" s="338"/>
      <c r="T171" s="199" t="s">
        <v>5</v>
      </c>
      <c r="U171" s="198" t="s">
        <v>37</v>
      </c>
      <c r="V171" s="197">
        <v>0</v>
      </c>
      <c r="W171" s="197">
        <f t="shared" si="9"/>
        <v>0</v>
      </c>
      <c r="X171" s="197">
        <v>0</v>
      </c>
      <c r="Y171" s="197">
        <f t="shared" si="10"/>
        <v>0</v>
      </c>
      <c r="Z171" s="197">
        <v>0</v>
      </c>
      <c r="AA171" s="196">
        <f t="shared" si="11"/>
        <v>0</v>
      </c>
      <c r="AR171" s="192" t="s">
        <v>741</v>
      </c>
      <c r="AT171" s="192" t="s">
        <v>130</v>
      </c>
      <c r="AU171" s="192" t="s">
        <v>76</v>
      </c>
      <c r="AY171" s="192" t="s">
        <v>127</v>
      </c>
      <c r="BE171" s="195">
        <f t="shared" si="12"/>
        <v>0</v>
      </c>
      <c r="BF171" s="195">
        <f t="shared" si="13"/>
        <v>0</v>
      </c>
      <c r="BG171" s="195">
        <f t="shared" si="14"/>
        <v>0</v>
      </c>
      <c r="BH171" s="195">
        <f t="shared" si="15"/>
        <v>0</v>
      </c>
      <c r="BI171" s="195">
        <f t="shared" si="16"/>
        <v>0</v>
      </c>
      <c r="BJ171" s="192" t="s">
        <v>74</v>
      </c>
      <c r="BK171" s="195">
        <f t="shared" si="17"/>
        <v>0</v>
      </c>
      <c r="BL171" s="192" t="s">
        <v>688</v>
      </c>
      <c r="BM171" s="192" t="s">
        <v>1275</v>
      </c>
    </row>
    <row r="172" spans="2:65" s="330" customFormat="1" ht="38.25" customHeight="1" x14ac:dyDescent="0.3">
      <c r="B172" s="206"/>
      <c r="C172" s="298" t="s">
        <v>1274</v>
      </c>
      <c r="D172" s="298" t="s">
        <v>130</v>
      </c>
      <c r="E172" s="297" t="s">
        <v>1273</v>
      </c>
      <c r="F172" s="546" t="s">
        <v>1272</v>
      </c>
      <c r="G172" s="546"/>
      <c r="H172" s="546"/>
      <c r="I172" s="546"/>
      <c r="J172" s="296" t="s">
        <v>391</v>
      </c>
      <c r="K172" s="295">
        <v>12</v>
      </c>
      <c r="L172" s="547"/>
      <c r="M172" s="547"/>
      <c r="N172" s="547"/>
      <c r="O172" s="533"/>
      <c r="P172" s="533"/>
      <c r="Q172" s="533"/>
      <c r="R172" s="338"/>
      <c r="T172" s="199" t="s">
        <v>5</v>
      </c>
      <c r="U172" s="198" t="s">
        <v>37</v>
      </c>
      <c r="V172" s="197">
        <v>0</v>
      </c>
      <c r="W172" s="197">
        <f t="shared" si="9"/>
        <v>0</v>
      </c>
      <c r="X172" s="197">
        <v>0</v>
      </c>
      <c r="Y172" s="197">
        <f t="shared" si="10"/>
        <v>0</v>
      </c>
      <c r="Z172" s="197">
        <v>0</v>
      </c>
      <c r="AA172" s="196">
        <f t="shared" si="11"/>
        <v>0</v>
      </c>
      <c r="AR172" s="192" t="s">
        <v>741</v>
      </c>
      <c r="AT172" s="192" t="s">
        <v>130</v>
      </c>
      <c r="AU172" s="192" t="s">
        <v>76</v>
      </c>
      <c r="AY172" s="192" t="s">
        <v>127</v>
      </c>
      <c r="BE172" s="195">
        <f t="shared" si="12"/>
        <v>0</v>
      </c>
      <c r="BF172" s="195">
        <f t="shared" si="13"/>
        <v>0</v>
      </c>
      <c r="BG172" s="195">
        <f t="shared" si="14"/>
        <v>0</v>
      </c>
      <c r="BH172" s="195">
        <f t="shared" si="15"/>
        <v>0</v>
      </c>
      <c r="BI172" s="195">
        <f t="shared" si="16"/>
        <v>0</v>
      </c>
      <c r="BJ172" s="192" t="s">
        <v>74</v>
      </c>
      <c r="BK172" s="195">
        <f t="shared" si="17"/>
        <v>0</v>
      </c>
      <c r="BL172" s="192" t="s">
        <v>688</v>
      </c>
      <c r="BM172" s="192" t="s">
        <v>1271</v>
      </c>
    </row>
    <row r="173" spans="2:65" s="330" customFormat="1" ht="38.25" customHeight="1" x14ac:dyDescent="0.3">
      <c r="B173" s="206"/>
      <c r="C173" s="298" t="s">
        <v>840</v>
      </c>
      <c r="D173" s="298" t="s">
        <v>130</v>
      </c>
      <c r="E173" s="297" t="s">
        <v>1270</v>
      </c>
      <c r="F173" s="546" t="s">
        <v>1269</v>
      </c>
      <c r="G173" s="546"/>
      <c r="H173" s="546"/>
      <c r="I173" s="546"/>
      <c r="J173" s="296" t="s">
        <v>391</v>
      </c>
      <c r="K173" s="295">
        <v>16</v>
      </c>
      <c r="L173" s="547"/>
      <c r="M173" s="547"/>
      <c r="N173" s="547"/>
      <c r="O173" s="533"/>
      <c r="P173" s="533"/>
      <c r="Q173" s="533"/>
      <c r="R173" s="338"/>
      <c r="T173" s="199" t="s">
        <v>5</v>
      </c>
      <c r="U173" s="198" t="s">
        <v>37</v>
      </c>
      <c r="V173" s="197">
        <v>0</v>
      </c>
      <c r="W173" s="197">
        <f t="shared" si="9"/>
        <v>0</v>
      </c>
      <c r="X173" s="197">
        <v>0</v>
      </c>
      <c r="Y173" s="197">
        <f t="shared" si="10"/>
        <v>0</v>
      </c>
      <c r="Z173" s="197">
        <v>0</v>
      </c>
      <c r="AA173" s="196">
        <f t="shared" si="11"/>
        <v>0</v>
      </c>
      <c r="AR173" s="192" t="s">
        <v>741</v>
      </c>
      <c r="AT173" s="192" t="s">
        <v>130</v>
      </c>
      <c r="AU173" s="192" t="s">
        <v>76</v>
      </c>
      <c r="AY173" s="192" t="s">
        <v>127</v>
      </c>
      <c r="BE173" s="195">
        <f t="shared" si="12"/>
        <v>0</v>
      </c>
      <c r="BF173" s="195">
        <f t="shared" si="13"/>
        <v>0</v>
      </c>
      <c r="BG173" s="195">
        <f t="shared" si="14"/>
        <v>0</v>
      </c>
      <c r="BH173" s="195">
        <f t="shared" si="15"/>
        <v>0</v>
      </c>
      <c r="BI173" s="195">
        <f t="shared" si="16"/>
        <v>0</v>
      </c>
      <c r="BJ173" s="192" t="s">
        <v>74</v>
      </c>
      <c r="BK173" s="195">
        <f t="shared" si="17"/>
        <v>0</v>
      </c>
      <c r="BL173" s="192" t="s">
        <v>688</v>
      </c>
      <c r="BM173" s="192" t="s">
        <v>1268</v>
      </c>
    </row>
    <row r="174" spans="2:65" s="330" customFormat="1" ht="25.5" customHeight="1" x14ac:dyDescent="0.3">
      <c r="B174" s="206"/>
      <c r="C174" s="298" t="s">
        <v>1267</v>
      </c>
      <c r="D174" s="298" t="s">
        <v>130</v>
      </c>
      <c r="E174" s="297" t="s">
        <v>1266</v>
      </c>
      <c r="F174" s="546" t="s">
        <v>1265</v>
      </c>
      <c r="G174" s="546"/>
      <c r="H174" s="546"/>
      <c r="I174" s="546"/>
      <c r="J174" s="296" t="s">
        <v>391</v>
      </c>
      <c r="K174" s="295">
        <v>12</v>
      </c>
      <c r="L174" s="547"/>
      <c r="M174" s="547"/>
      <c r="N174" s="547"/>
      <c r="O174" s="533"/>
      <c r="P174" s="533"/>
      <c r="Q174" s="533"/>
      <c r="R174" s="338"/>
      <c r="T174" s="199" t="s">
        <v>5</v>
      </c>
      <c r="U174" s="198" t="s">
        <v>37</v>
      </c>
      <c r="V174" s="197">
        <v>0</v>
      </c>
      <c r="W174" s="197">
        <f t="shared" si="9"/>
        <v>0</v>
      </c>
      <c r="X174" s="197">
        <v>0</v>
      </c>
      <c r="Y174" s="197">
        <f t="shared" si="10"/>
        <v>0</v>
      </c>
      <c r="Z174" s="197">
        <v>0</v>
      </c>
      <c r="AA174" s="196">
        <f t="shared" si="11"/>
        <v>0</v>
      </c>
      <c r="AR174" s="192" t="s">
        <v>741</v>
      </c>
      <c r="AT174" s="192" t="s">
        <v>130</v>
      </c>
      <c r="AU174" s="192" t="s">
        <v>76</v>
      </c>
      <c r="AY174" s="192" t="s">
        <v>127</v>
      </c>
      <c r="BE174" s="195">
        <f t="shared" si="12"/>
        <v>0</v>
      </c>
      <c r="BF174" s="195">
        <f t="shared" si="13"/>
        <v>0</v>
      </c>
      <c r="BG174" s="195">
        <f t="shared" si="14"/>
        <v>0</v>
      </c>
      <c r="BH174" s="195">
        <f t="shared" si="15"/>
        <v>0</v>
      </c>
      <c r="BI174" s="195">
        <f t="shared" si="16"/>
        <v>0</v>
      </c>
      <c r="BJ174" s="192" t="s">
        <v>74</v>
      </c>
      <c r="BK174" s="195">
        <f t="shared" si="17"/>
        <v>0</v>
      </c>
      <c r="BL174" s="192" t="s">
        <v>688</v>
      </c>
      <c r="BM174" s="192" t="s">
        <v>1264</v>
      </c>
    </row>
    <row r="175" spans="2:65" s="330" customFormat="1" ht="25.5" customHeight="1" x14ac:dyDescent="0.3">
      <c r="B175" s="206"/>
      <c r="C175" s="298" t="s">
        <v>1263</v>
      </c>
      <c r="D175" s="298" t="s">
        <v>130</v>
      </c>
      <c r="E175" s="297" t="s">
        <v>1262</v>
      </c>
      <c r="F175" s="546" t="s">
        <v>1261</v>
      </c>
      <c r="G175" s="546"/>
      <c r="H175" s="546"/>
      <c r="I175" s="546"/>
      <c r="J175" s="296" t="s">
        <v>391</v>
      </c>
      <c r="K175" s="295">
        <v>140</v>
      </c>
      <c r="L175" s="547"/>
      <c r="M175" s="547"/>
      <c r="N175" s="547"/>
      <c r="O175" s="533"/>
      <c r="P175" s="533"/>
      <c r="Q175" s="533"/>
      <c r="R175" s="338"/>
      <c r="T175" s="199" t="s">
        <v>5</v>
      </c>
      <c r="U175" s="198" t="s">
        <v>37</v>
      </c>
      <c r="V175" s="197">
        <v>0</v>
      </c>
      <c r="W175" s="197">
        <f t="shared" si="9"/>
        <v>0</v>
      </c>
      <c r="X175" s="197">
        <v>0</v>
      </c>
      <c r="Y175" s="197">
        <f t="shared" si="10"/>
        <v>0</v>
      </c>
      <c r="Z175" s="197">
        <v>0</v>
      </c>
      <c r="AA175" s="196">
        <f t="shared" si="11"/>
        <v>0</v>
      </c>
      <c r="AR175" s="192" t="s">
        <v>741</v>
      </c>
      <c r="AT175" s="192" t="s">
        <v>130</v>
      </c>
      <c r="AU175" s="192" t="s">
        <v>76</v>
      </c>
      <c r="AY175" s="192" t="s">
        <v>127</v>
      </c>
      <c r="BE175" s="195">
        <f t="shared" si="12"/>
        <v>0</v>
      </c>
      <c r="BF175" s="195">
        <f t="shared" si="13"/>
        <v>0</v>
      </c>
      <c r="BG175" s="195">
        <f t="shared" si="14"/>
        <v>0</v>
      </c>
      <c r="BH175" s="195">
        <f t="shared" si="15"/>
        <v>0</v>
      </c>
      <c r="BI175" s="195">
        <f t="shared" si="16"/>
        <v>0</v>
      </c>
      <c r="BJ175" s="192" t="s">
        <v>74</v>
      </c>
      <c r="BK175" s="195">
        <f t="shared" si="17"/>
        <v>0</v>
      </c>
      <c r="BL175" s="192" t="s">
        <v>688</v>
      </c>
      <c r="BM175" s="192" t="s">
        <v>1260</v>
      </c>
    </row>
    <row r="176" spans="2:65" s="207" customFormat="1" ht="37.35" customHeight="1" x14ac:dyDescent="0.35">
      <c r="B176" s="215"/>
      <c r="C176" s="212"/>
      <c r="D176" s="340" t="s">
        <v>1259</v>
      </c>
      <c r="E176" s="340"/>
      <c r="F176" s="340"/>
      <c r="G176" s="340"/>
      <c r="H176" s="340"/>
      <c r="I176" s="340"/>
      <c r="J176" s="340"/>
      <c r="K176" s="340"/>
      <c r="L176" s="340"/>
      <c r="M176" s="340"/>
      <c r="N176" s="542"/>
      <c r="O176" s="543"/>
      <c r="P176" s="543"/>
      <c r="Q176" s="543"/>
      <c r="R176" s="339"/>
      <c r="T176" s="214"/>
      <c r="U176" s="212"/>
      <c r="V176" s="212"/>
      <c r="W176" s="213">
        <f>SUM(W177:W184)</f>
        <v>0</v>
      </c>
      <c r="X176" s="212"/>
      <c r="Y176" s="213">
        <f>SUM(Y177:Y184)</f>
        <v>0</v>
      </c>
      <c r="Z176" s="212"/>
      <c r="AA176" s="211">
        <f>SUM(AA177:AA184)</f>
        <v>0</v>
      </c>
      <c r="AR176" s="209" t="s">
        <v>74</v>
      </c>
      <c r="AT176" s="210" t="s">
        <v>65</v>
      </c>
      <c r="AU176" s="210" t="s">
        <v>66</v>
      </c>
      <c r="AY176" s="209" t="s">
        <v>127</v>
      </c>
      <c r="BK176" s="208">
        <f>SUM(BK177:BK184)</f>
        <v>0</v>
      </c>
    </row>
    <row r="177" spans="2:65" s="330" customFormat="1" ht="16.5" customHeight="1" x14ac:dyDescent="0.3">
      <c r="B177" s="206"/>
      <c r="C177" s="298" t="s">
        <v>1258</v>
      </c>
      <c r="D177" s="298" t="s">
        <v>130</v>
      </c>
      <c r="E177" s="297" t="s">
        <v>1257</v>
      </c>
      <c r="F177" s="546" t="s">
        <v>1256</v>
      </c>
      <c r="G177" s="546"/>
      <c r="H177" s="546"/>
      <c r="I177" s="546"/>
      <c r="J177" s="296" t="s">
        <v>153</v>
      </c>
      <c r="K177" s="295">
        <v>12</v>
      </c>
      <c r="L177" s="547"/>
      <c r="M177" s="547"/>
      <c r="N177" s="547"/>
      <c r="O177" s="533"/>
      <c r="P177" s="533"/>
      <c r="Q177" s="533"/>
      <c r="R177" s="338"/>
      <c r="T177" s="199" t="s">
        <v>5</v>
      </c>
      <c r="U177" s="198" t="s">
        <v>37</v>
      </c>
      <c r="V177" s="197">
        <v>0</v>
      </c>
      <c r="W177" s="197">
        <f t="shared" ref="W177:W184" si="18">V177*K177</f>
        <v>0</v>
      </c>
      <c r="X177" s="197">
        <v>0</v>
      </c>
      <c r="Y177" s="197">
        <f t="shared" ref="Y177:Y184" si="19">X177*K177</f>
        <v>0</v>
      </c>
      <c r="Z177" s="197">
        <v>0</v>
      </c>
      <c r="AA177" s="196">
        <f t="shared" ref="AA177:AA184" si="20">Z177*K177</f>
        <v>0</v>
      </c>
      <c r="AR177" s="192" t="s">
        <v>741</v>
      </c>
      <c r="AT177" s="192" t="s">
        <v>130</v>
      </c>
      <c r="AU177" s="192" t="s">
        <v>74</v>
      </c>
      <c r="AY177" s="192" t="s">
        <v>127</v>
      </c>
      <c r="BE177" s="195">
        <f t="shared" ref="BE177:BE184" si="21">IF(U177="základní",N177,0)</f>
        <v>0</v>
      </c>
      <c r="BF177" s="195">
        <f t="shared" ref="BF177:BF184" si="22">IF(U177="snížená",N177,0)</f>
        <v>0</v>
      </c>
      <c r="BG177" s="195">
        <f t="shared" ref="BG177:BG184" si="23">IF(U177="zákl. přenesená",N177,0)</f>
        <v>0</v>
      </c>
      <c r="BH177" s="195">
        <f t="shared" ref="BH177:BH184" si="24">IF(U177="sníž. přenesená",N177,0)</f>
        <v>0</v>
      </c>
      <c r="BI177" s="195">
        <f t="shared" ref="BI177:BI184" si="25">IF(U177="nulová",N177,0)</f>
        <v>0</v>
      </c>
      <c r="BJ177" s="192" t="s">
        <v>74</v>
      </c>
      <c r="BK177" s="195">
        <f t="shared" ref="BK177:BK184" si="26">ROUND(L177*K177,2)</f>
        <v>0</v>
      </c>
      <c r="BL177" s="192" t="s">
        <v>688</v>
      </c>
      <c r="BM177" s="192" t="s">
        <v>1255</v>
      </c>
    </row>
    <row r="178" spans="2:65" s="330" customFormat="1" ht="16.5" customHeight="1" x14ac:dyDescent="0.3">
      <c r="B178" s="206"/>
      <c r="C178" s="298" t="s">
        <v>1254</v>
      </c>
      <c r="D178" s="298" t="s">
        <v>130</v>
      </c>
      <c r="E178" s="297" t="s">
        <v>1253</v>
      </c>
      <c r="F178" s="546" t="s">
        <v>1252</v>
      </c>
      <c r="G178" s="546"/>
      <c r="H178" s="546"/>
      <c r="I178" s="546"/>
      <c r="J178" s="296" t="s">
        <v>153</v>
      </c>
      <c r="K178" s="295">
        <v>8</v>
      </c>
      <c r="L178" s="547"/>
      <c r="M178" s="547"/>
      <c r="N178" s="547"/>
      <c r="O178" s="533"/>
      <c r="P178" s="533"/>
      <c r="Q178" s="533"/>
      <c r="R178" s="338"/>
      <c r="T178" s="199" t="s">
        <v>5</v>
      </c>
      <c r="U178" s="198" t="s">
        <v>37</v>
      </c>
      <c r="V178" s="197">
        <v>0</v>
      </c>
      <c r="W178" s="197">
        <f t="shared" si="18"/>
        <v>0</v>
      </c>
      <c r="X178" s="197">
        <v>0</v>
      </c>
      <c r="Y178" s="197">
        <f t="shared" si="19"/>
        <v>0</v>
      </c>
      <c r="Z178" s="197">
        <v>0</v>
      </c>
      <c r="AA178" s="196">
        <f t="shared" si="20"/>
        <v>0</v>
      </c>
      <c r="AR178" s="192" t="s">
        <v>741</v>
      </c>
      <c r="AT178" s="192" t="s">
        <v>130</v>
      </c>
      <c r="AU178" s="192" t="s">
        <v>74</v>
      </c>
      <c r="AY178" s="192" t="s">
        <v>127</v>
      </c>
      <c r="BE178" s="195">
        <f t="shared" si="21"/>
        <v>0</v>
      </c>
      <c r="BF178" s="195">
        <f t="shared" si="22"/>
        <v>0</v>
      </c>
      <c r="BG178" s="195">
        <f t="shared" si="23"/>
        <v>0</v>
      </c>
      <c r="BH178" s="195">
        <f t="shared" si="24"/>
        <v>0</v>
      </c>
      <c r="BI178" s="195">
        <f t="shared" si="25"/>
        <v>0</v>
      </c>
      <c r="BJ178" s="192" t="s">
        <v>74</v>
      </c>
      <c r="BK178" s="195">
        <f t="shared" si="26"/>
        <v>0</v>
      </c>
      <c r="BL178" s="192" t="s">
        <v>688</v>
      </c>
      <c r="BM178" s="192" t="s">
        <v>1251</v>
      </c>
    </row>
    <row r="179" spans="2:65" s="330" customFormat="1" ht="16.5" customHeight="1" x14ac:dyDescent="0.3">
      <c r="B179" s="206"/>
      <c r="C179" s="298" t="s">
        <v>1250</v>
      </c>
      <c r="D179" s="298" t="s">
        <v>130</v>
      </c>
      <c r="E179" s="297" t="s">
        <v>1249</v>
      </c>
      <c r="F179" s="546" t="s">
        <v>1248</v>
      </c>
      <c r="G179" s="546"/>
      <c r="H179" s="546"/>
      <c r="I179" s="546"/>
      <c r="J179" s="296" t="s">
        <v>153</v>
      </c>
      <c r="K179" s="295">
        <v>4</v>
      </c>
      <c r="L179" s="547"/>
      <c r="M179" s="547"/>
      <c r="N179" s="547"/>
      <c r="O179" s="533"/>
      <c r="P179" s="533"/>
      <c r="Q179" s="533"/>
      <c r="R179" s="338"/>
      <c r="T179" s="199" t="s">
        <v>5</v>
      </c>
      <c r="U179" s="198" t="s">
        <v>37</v>
      </c>
      <c r="V179" s="197">
        <v>0</v>
      </c>
      <c r="W179" s="197">
        <f t="shared" si="18"/>
        <v>0</v>
      </c>
      <c r="X179" s="197">
        <v>0</v>
      </c>
      <c r="Y179" s="197">
        <f t="shared" si="19"/>
        <v>0</v>
      </c>
      <c r="Z179" s="197">
        <v>0</v>
      </c>
      <c r="AA179" s="196">
        <f t="shared" si="20"/>
        <v>0</v>
      </c>
      <c r="AR179" s="192" t="s">
        <v>741</v>
      </c>
      <c r="AT179" s="192" t="s">
        <v>130</v>
      </c>
      <c r="AU179" s="192" t="s">
        <v>74</v>
      </c>
      <c r="AY179" s="192" t="s">
        <v>127</v>
      </c>
      <c r="BE179" s="195">
        <f t="shared" si="21"/>
        <v>0</v>
      </c>
      <c r="BF179" s="195">
        <f t="shared" si="22"/>
        <v>0</v>
      </c>
      <c r="BG179" s="195">
        <f t="shared" si="23"/>
        <v>0</v>
      </c>
      <c r="BH179" s="195">
        <f t="shared" si="24"/>
        <v>0</v>
      </c>
      <c r="BI179" s="195">
        <f t="shared" si="25"/>
        <v>0</v>
      </c>
      <c r="BJ179" s="192" t="s">
        <v>74</v>
      </c>
      <c r="BK179" s="195">
        <f t="shared" si="26"/>
        <v>0</v>
      </c>
      <c r="BL179" s="192" t="s">
        <v>688</v>
      </c>
      <c r="BM179" s="192" t="s">
        <v>1247</v>
      </c>
    </row>
    <row r="180" spans="2:65" s="330" customFormat="1" ht="16.5" customHeight="1" x14ac:dyDescent="0.3">
      <c r="B180" s="206"/>
      <c r="C180" s="298" t="s">
        <v>1246</v>
      </c>
      <c r="D180" s="298" t="s">
        <v>130</v>
      </c>
      <c r="E180" s="297" t="s">
        <v>1245</v>
      </c>
      <c r="F180" s="546" t="s">
        <v>1244</v>
      </c>
      <c r="G180" s="546"/>
      <c r="H180" s="546"/>
      <c r="I180" s="546"/>
      <c r="J180" s="296" t="s">
        <v>153</v>
      </c>
      <c r="K180" s="295">
        <v>16</v>
      </c>
      <c r="L180" s="547"/>
      <c r="M180" s="547"/>
      <c r="N180" s="547"/>
      <c r="O180" s="533"/>
      <c r="P180" s="533"/>
      <c r="Q180" s="533"/>
      <c r="R180" s="338"/>
      <c r="T180" s="199" t="s">
        <v>5</v>
      </c>
      <c r="U180" s="198" t="s">
        <v>37</v>
      </c>
      <c r="V180" s="197">
        <v>0</v>
      </c>
      <c r="W180" s="197">
        <f t="shared" si="18"/>
        <v>0</v>
      </c>
      <c r="X180" s="197">
        <v>0</v>
      </c>
      <c r="Y180" s="197">
        <f t="shared" si="19"/>
        <v>0</v>
      </c>
      <c r="Z180" s="197">
        <v>0</v>
      </c>
      <c r="AA180" s="196">
        <f t="shared" si="20"/>
        <v>0</v>
      </c>
      <c r="AR180" s="192" t="s">
        <v>741</v>
      </c>
      <c r="AT180" s="192" t="s">
        <v>130</v>
      </c>
      <c r="AU180" s="192" t="s">
        <v>74</v>
      </c>
      <c r="AY180" s="192" t="s">
        <v>127</v>
      </c>
      <c r="BE180" s="195">
        <f t="shared" si="21"/>
        <v>0</v>
      </c>
      <c r="BF180" s="195">
        <f t="shared" si="22"/>
        <v>0</v>
      </c>
      <c r="BG180" s="195">
        <f t="shared" si="23"/>
        <v>0</v>
      </c>
      <c r="BH180" s="195">
        <f t="shared" si="24"/>
        <v>0</v>
      </c>
      <c r="BI180" s="195">
        <f t="shared" si="25"/>
        <v>0</v>
      </c>
      <c r="BJ180" s="192" t="s">
        <v>74</v>
      </c>
      <c r="BK180" s="195">
        <f t="shared" si="26"/>
        <v>0</v>
      </c>
      <c r="BL180" s="192" t="s">
        <v>688</v>
      </c>
      <c r="BM180" s="192" t="s">
        <v>1243</v>
      </c>
    </row>
    <row r="181" spans="2:65" s="330" customFormat="1" ht="16.5" customHeight="1" x14ac:dyDescent="0.3">
      <c r="B181" s="206"/>
      <c r="C181" s="298" t="s">
        <v>1242</v>
      </c>
      <c r="D181" s="298" t="s">
        <v>130</v>
      </c>
      <c r="E181" s="297" t="s">
        <v>1241</v>
      </c>
      <c r="F181" s="546" t="s">
        <v>1240</v>
      </c>
      <c r="G181" s="546"/>
      <c r="H181" s="546"/>
      <c r="I181" s="546"/>
      <c r="J181" s="296" t="s">
        <v>153</v>
      </c>
      <c r="K181" s="295">
        <v>16</v>
      </c>
      <c r="L181" s="547"/>
      <c r="M181" s="547"/>
      <c r="N181" s="547"/>
      <c r="O181" s="533"/>
      <c r="P181" s="533"/>
      <c r="Q181" s="533"/>
      <c r="R181" s="338"/>
      <c r="T181" s="199" t="s">
        <v>5</v>
      </c>
      <c r="U181" s="198" t="s">
        <v>37</v>
      </c>
      <c r="V181" s="197">
        <v>0</v>
      </c>
      <c r="W181" s="197">
        <f t="shared" si="18"/>
        <v>0</v>
      </c>
      <c r="X181" s="197">
        <v>0</v>
      </c>
      <c r="Y181" s="197">
        <f t="shared" si="19"/>
        <v>0</v>
      </c>
      <c r="Z181" s="197">
        <v>0</v>
      </c>
      <c r="AA181" s="196">
        <f t="shared" si="20"/>
        <v>0</v>
      </c>
      <c r="AR181" s="192" t="s">
        <v>741</v>
      </c>
      <c r="AT181" s="192" t="s">
        <v>130</v>
      </c>
      <c r="AU181" s="192" t="s">
        <v>74</v>
      </c>
      <c r="AY181" s="192" t="s">
        <v>127</v>
      </c>
      <c r="BE181" s="195">
        <f t="shared" si="21"/>
        <v>0</v>
      </c>
      <c r="BF181" s="195">
        <f t="shared" si="22"/>
        <v>0</v>
      </c>
      <c r="BG181" s="195">
        <f t="shared" si="23"/>
        <v>0</v>
      </c>
      <c r="BH181" s="195">
        <f t="shared" si="24"/>
        <v>0</v>
      </c>
      <c r="BI181" s="195">
        <f t="shared" si="25"/>
        <v>0</v>
      </c>
      <c r="BJ181" s="192" t="s">
        <v>74</v>
      </c>
      <c r="BK181" s="195">
        <f t="shared" si="26"/>
        <v>0</v>
      </c>
      <c r="BL181" s="192" t="s">
        <v>688</v>
      </c>
      <c r="BM181" s="192" t="s">
        <v>1239</v>
      </c>
    </row>
    <row r="182" spans="2:65" s="330" customFormat="1" ht="16.5" customHeight="1" x14ac:dyDescent="0.3">
      <c r="B182" s="206"/>
      <c r="C182" s="298" t="s">
        <v>1238</v>
      </c>
      <c r="D182" s="298" t="s">
        <v>130</v>
      </c>
      <c r="E182" s="297" t="s">
        <v>1237</v>
      </c>
      <c r="F182" s="546" t="s">
        <v>1236</v>
      </c>
      <c r="G182" s="546"/>
      <c r="H182" s="546"/>
      <c r="I182" s="546"/>
      <c r="J182" s="296" t="s">
        <v>1235</v>
      </c>
      <c r="K182" s="295">
        <v>324</v>
      </c>
      <c r="L182" s="547"/>
      <c r="M182" s="547"/>
      <c r="N182" s="547"/>
      <c r="O182" s="533"/>
      <c r="P182" s="533"/>
      <c r="Q182" s="533"/>
      <c r="R182" s="338"/>
      <c r="T182" s="199" t="s">
        <v>5</v>
      </c>
      <c r="U182" s="198" t="s">
        <v>37</v>
      </c>
      <c r="V182" s="197">
        <v>0</v>
      </c>
      <c r="W182" s="197">
        <f t="shared" si="18"/>
        <v>0</v>
      </c>
      <c r="X182" s="197">
        <v>0</v>
      </c>
      <c r="Y182" s="197">
        <f t="shared" si="19"/>
        <v>0</v>
      </c>
      <c r="Z182" s="197">
        <v>0</v>
      </c>
      <c r="AA182" s="196">
        <f t="shared" si="20"/>
        <v>0</v>
      </c>
      <c r="AR182" s="192" t="s">
        <v>741</v>
      </c>
      <c r="AT182" s="192" t="s">
        <v>130</v>
      </c>
      <c r="AU182" s="192" t="s">
        <v>74</v>
      </c>
      <c r="AY182" s="192" t="s">
        <v>127</v>
      </c>
      <c r="BE182" s="195">
        <f t="shared" si="21"/>
        <v>0</v>
      </c>
      <c r="BF182" s="195">
        <f t="shared" si="22"/>
        <v>0</v>
      </c>
      <c r="BG182" s="195">
        <f t="shared" si="23"/>
        <v>0</v>
      </c>
      <c r="BH182" s="195">
        <f t="shared" si="24"/>
        <v>0</v>
      </c>
      <c r="BI182" s="195">
        <f t="shared" si="25"/>
        <v>0</v>
      </c>
      <c r="BJ182" s="192" t="s">
        <v>74</v>
      </c>
      <c r="BK182" s="195">
        <f t="shared" si="26"/>
        <v>0</v>
      </c>
      <c r="BL182" s="192" t="s">
        <v>688</v>
      </c>
      <c r="BM182" s="192" t="s">
        <v>1234</v>
      </c>
    </row>
    <row r="183" spans="2:65" s="330" customFormat="1" ht="25.5" customHeight="1" x14ac:dyDescent="0.3">
      <c r="B183" s="206"/>
      <c r="C183" s="298" t="s">
        <v>1233</v>
      </c>
      <c r="D183" s="298" t="s">
        <v>130</v>
      </c>
      <c r="E183" s="297" t="s">
        <v>1232</v>
      </c>
      <c r="F183" s="546" t="s">
        <v>1231</v>
      </c>
      <c r="G183" s="546"/>
      <c r="H183" s="546"/>
      <c r="I183" s="546"/>
      <c r="J183" s="296" t="s">
        <v>211</v>
      </c>
      <c r="K183" s="295">
        <v>0.3</v>
      </c>
      <c r="L183" s="547"/>
      <c r="M183" s="547"/>
      <c r="N183" s="547"/>
      <c r="O183" s="533"/>
      <c r="P183" s="533"/>
      <c r="Q183" s="533"/>
      <c r="R183" s="338"/>
      <c r="T183" s="199" t="s">
        <v>5</v>
      </c>
      <c r="U183" s="198" t="s">
        <v>37</v>
      </c>
      <c r="V183" s="197">
        <v>0</v>
      </c>
      <c r="W183" s="197">
        <f t="shared" si="18"/>
        <v>0</v>
      </c>
      <c r="X183" s="197">
        <v>0</v>
      </c>
      <c r="Y183" s="197">
        <f t="shared" si="19"/>
        <v>0</v>
      </c>
      <c r="Z183" s="197">
        <v>0</v>
      </c>
      <c r="AA183" s="196">
        <f t="shared" si="20"/>
        <v>0</v>
      </c>
      <c r="AR183" s="192" t="s">
        <v>741</v>
      </c>
      <c r="AT183" s="192" t="s">
        <v>130</v>
      </c>
      <c r="AU183" s="192" t="s">
        <v>74</v>
      </c>
      <c r="AY183" s="192" t="s">
        <v>127</v>
      </c>
      <c r="BE183" s="195">
        <f t="shared" si="21"/>
        <v>0</v>
      </c>
      <c r="BF183" s="195">
        <f t="shared" si="22"/>
        <v>0</v>
      </c>
      <c r="BG183" s="195">
        <f t="shared" si="23"/>
        <v>0</v>
      </c>
      <c r="BH183" s="195">
        <f t="shared" si="24"/>
        <v>0</v>
      </c>
      <c r="BI183" s="195">
        <f t="shared" si="25"/>
        <v>0</v>
      </c>
      <c r="BJ183" s="192" t="s">
        <v>74</v>
      </c>
      <c r="BK183" s="195">
        <f t="shared" si="26"/>
        <v>0</v>
      </c>
      <c r="BL183" s="192" t="s">
        <v>688</v>
      </c>
      <c r="BM183" s="192" t="s">
        <v>1230</v>
      </c>
    </row>
    <row r="184" spans="2:65" s="330" customFormat="1" ht="16.5" customHeight="1" x14ac:dyDescent="0.3">
      <c r="B184" s="206"/>
      <c r="C184" s="298" t="s">
        <v>146</v>
      </c>
      <c r="D184" s="298" t="s">
        <v>130</v>
      </c>
      <c r="E184" s="297" t="s">
        <v>1229</v>
      </c>
      <c r="F184" s="546" t="s">
        <v>1228</v>
      </c>
      <c r="G184" s="546"/>
      <c r="H184" s="546"/>
      <c r="I184" s="546"/>
      <c r="J184" s="296" t="s">
        <v>153</v>
      </c>
      <c r="K184" s="295">
        <v>40</v>
      </c>
      <c r="L184" s="547"/>
      <c r="M184" s="547"/>
      <c r="N184" s="547"/>
      <c r="O184" s="533"/>
      <c r="P184" s="533"/>
      <c r="Q184" s="533"/>
      <c r="R184" s="338"/>
      <c r="T184" s="199" t="s">
        <v>5</v>
      </c>
      <c r="U184" s="198" t="s">
        <v>37</v>
      </c>
      <c r="V184" s="197">
        <v>0</v>
      </c>
      <c r="W184" s="197">
        <f t="shared" si="18"/>
        <v>0</v>
      </c>
      <c r="X184" s="197">
        <v>0</v>
      </c>
      <c r="Y184" s="197">
        <f t="shared" si="19"/>
        <v>0</v>
      </c>
      <c r="Z184" s="197">
        <v>0</v>
      </c>
      <c r="AA184" s="196">
        <f t="shared" si="20"/>
        <v>0</v>
      </c>
      <c r="AR184" s="192" t="s">
        <v>741</v>
      </c>
      <c r="AT184" s="192" t="s">
        <v>130</v>
      </c>
      <c r="AU184" s="192" t="s">
        <v>74</v>
      </c>
      <c r="AY184" s="192" t="s">
        <v>127</v>
      </c>
      <c r="BE184" s="195">
        <f t="shared" si="21"/>
        <v>0</v>
      </c>
      <c r="BF184" s="195">
        <f t="shared" si="22"/>
        <v>0</v>
      </c>
      <c r="BG184" s="195">
        <f t="shared" si="23"/>
        <v>0</v>
      </c>
      <c r="BH184" s="195">
        <f t="shared" si="24"/>
        <v>0</v>
      </c>
      <c r="BI184" s="195">
        <f t="shared" si="25"/>
        <v>0</v>
      </c>
      <c r="BJ184" s="192" t="s">
        <v>74</v>
      </c>
      <c r="BK184" s="195">
        <f t="shared" si="26"/>
        <v>0</v>
      </c>
      <c r="BL184" s="192" t="s">
        <v>688</v>
      </c>
      <c r="BM184" s="192" t="s">
        <v>1227</v>
      </c>
    </row>
    <row r="185" spans="2:65" s="207" customFormat="1" ht="37.35" customHeight="1" x14ac:dyDescent="0.35">
      <c r="B185" s="215"/>
      <c r="C185" s="212"/>
      <c r="D185" s="340" t="s">
        <v>109</v>
      </c>
      <c r="E185" s="340"/>
      <c r="F185" s="340"/>
      <c r="G185" s="340"/>
      <c r="H185" s="340"/>
      <c r="I185" s="340"/>
      <c r="J185" s="340"/>
      <c r="K185" s="340"/>
      <c r="L185" s="340"/>
      <c r="M185" s="340"/>
      <c r="N185" s="544"/>
      <c r="O185" s="545"/>
      <c r="P185" s="545"/>
      <c r="Q185" s="545"/>
      <c r="R185" s="339"/>
      <c r="T185" s="214"/>
      <c r="U185" s="212"/>
      <c r="V185" s="212"/>
      <c r="W185" s="213">
        <f>W186</f>
        <v>70.591999999999999</v>
      </c>
      <c r="X185" s="212"/>
      <c r="Y185" s="213">
        <f>Y186</f>
        <v>0</v>
      </c>
      <c r="Z185" s="212"/>
      <c r="AA185" s="211">
        <f>AA186</f>
        <v>0</v>
      </c>
      <c r="AR185" s="209" t="s">
        <v>76</v>
      </c>
      <c r="AT185" s="210" t="s">
        <v>65</v>
      </c>
      <c r="AU185" s="210" t="s">
        <v>66</v>
      </c>
      <c r="AY185" s="209" t="s">
        <v>127</v>
      </c>
      <c r="BK185" s="208">
        <f>BK186</f>
        <v>0</v>
      </c>
    </row>
    <row r="186" spans="2:65" s="207" customFormat="1" ht="19.899999999999999" customHeight="1" x14ac:dyDescent="0.3">
      <c r="B186" s="215"/>
      <c r="C186" s="212"/>
      <c r="D186" s="299" t="s">
        <v>1226</v>
      </c>
      <c r="E186" s="299"/>
      <c r="F186" s="299"/>
      <c r="G186" s="299"/>
      <c r="H186" s="299"/>
      <c r="I186" s="299"/>
      <c r="J186" s="299"/>
      <c r="K186" s="299"/>
      <c r="L186" s="299"/>
      <c r="M186" s="299"/>
      <c r="N186" s="538"/>
      <c r="O186" s="539"/>
      <c r="P186" s="539"/>
      <c r="Q186" s="539"/>
      <c r="R186" s="339"/>
      <c r="T186" s="214"/>
      <c r="U186" s="212"/>
      <c r="V186" s="212"/>
      <c r="W186" s="213">
        <f>SUM(W187:W191)</f>
        <v>70.591999999999999</v>
      </c>
      <c r="X186" s="212"/>
      <c r="Y186" s="213">
        <f>SUM(Y187:Y191)</f>
        <v>0</v>
      </c>
      <c r="Z186" s="212"/>
      <c r="AA186" s="211">
        <f>SUM(AA187:AA191)</f>
        <v>0</v>
      </c>
      <c r="AR186" s="209" t="s">
        <v>76</v>
      </c>
      <c r="AT186" s="210" t="s">
        <v>65</v>
      </c>
      <c r="AU186" s="210" t="s">
        <v>74</v>
      </c>
      <c r="AY186" s="209" t="s">
        <v>127</v>
      </c>
      <c r="BK186" s="208">
        <f>SUM(BK187:BK191)</f>
        <v>0</v>
      </c>
    </row>
    <row r="187" spans="2:65" s="330" customFormat="1" ht="25.5" customHeight="1" x14ac:dyDescent="0.3">
      <c r="B187" s="206"/>
      <c r="C187" s="205" t="s">
        <v>150</v>
      </c>
      <c r="D187" s="205" t="s">
        <v>336</v>
      </c>
      <c r="E187" s="204" t="s">
        <v>1225</v>
      </c>
      <c r="F187" s="532" t="s">
        <v>1224</v>
      </c>
      <c r="G187" s="532"/>
      <c r="H187" s="532"/>
      <c r="I187" s="532"/>
      <c r="J187" s="203" t="s">
        <v>391</v>
      </c>
      <c r="K187" s="202">
        <v>162</v>
      </c>
      <c r="L187" s="533"/>
      <c r="M187" s="533"/>
      <c r="N187" s="533"/>
      <c r="O187" s="533"/>
      <c r="P187" s="533"/>
      <c r="Q187" s="533"/>
      <c r="R187" s="338"/>
      <c r="T187" s="199" t="s">
        <v>5</v>
      </c>
      <c r="U187" s="198" t="s">
        <v>37</v>
      </c>
      <c r="V187" s="197">
        <v>4.5999999999999999E-2</v>
      </c>
      <c r="W187" s="197">
        <f>V187*K187</f>
        <v>7.452</v>
      </c>
      <c r="X187" s="197">
        <v>0</v>
      </c>
      <c r="Y187" s="197">
        <f>X187*K187</f>
        <v>0</v>
      </c>
      <c r="Z187" s="197">
        <v>0</v>
      </c>
      <c r="AA187" s="196">
        <f>Z187*K187</f>
        <v>0</v>
      </c>
      <c r="AR187" s="192" t="s">
        <v>135</v>
      </c>
      <c r="AT187" s="192" t="s">
        <v>336</v>
      </c>
      <c r="AU187" s="192" t="s">
        <v>76</v>
      </c>
      <c r="AY187" s="192" t="s">
        <v>127</v>
      </c>
      <c r="BE187" s="195">
        <f>IF(U187="základní",N187,0)</f>
        <v>0</v>
      </c>
      <c r="BF187" s="195">
        <f>IF(U187="snížená",N187,0)</f>
        <v>0</v>
      </c>
      <c r="BG187" s="195">
        <f>IF(U187="zákl. přenesená",N187,0)</f>
        <v>0</v>
      </c>
      <c r="BH187" s="195">
        <f>IF(U187="sníž. přenesená",N187,0)</f>
        <v>0</v>
      </c>
      <c r="BI187" s="195">
        <f>IF(U187="nulová",N187,0)</f>
        <v>0</v>
      </c>
      <c r="BJ187" s="192" t="s">
        <v>74</v>
      </c>
      <c r="BK187" s="195">
        <f>ROUND(L187*K187,2)</f>
        <v>0</v>
      </c>
      <c r="BL187" s="192" t="s">
        <v>135</v>
      </c>
      <c r="BM187" s="192" t="s">
        <v>1223</v>
      </c>
    </row>
    <row r="188" spans="2:65" s="330" customFormat="1" ht="25.5" customHeight="1" x14ac:dyDescent="0.3">
      <c r="B188" s="206"/>
      <c r="C188" s="205" t="s">
        <v>1222</v>
      </c>
      <c r="D188" s="205" t="s">
        <v>336</v>
      </c>
      <c r="E188" s="204" t="s">
        <v>1221</v>
      </c>
      <c r="F188" s="532" t="s">
        <v>1220</v>
      </c>
      <c r="G188" s="532"/>
      <c r="H188" s="532"/>
      <c r="I188" s="532"/>
      <c r="J188" s="203" t="s">
        <v>391</v>
      </c>
      <c r="K188" s="202">
        <v>59</v>
      </c>
      <c r="L188" s="533"/>
      <c r="M188" s="533"/>
      <c r="N188" s="533"/>
      <c r="O188" s="533"/>
      <c r="P188" s="533"/>
      <c r="Q188" s="533"/>
      <c r="R188" s="338"/>
      <c r="T188" s="199" t="s">
        <v>5</v>
      </c>
      <c r="U188" s="198" t="s">
        <v>37</v>
      </c>
      <c r="V188" s="197">
        <v>4.5999999999999999E-2</v>
      </c>
      <c r="W188" s="197">
        <f>V188*K188</f>
        <v>2.714</v>
      </c>
      <c r="X188" s="197">
        <v>0</v>
      </c>
      <c r="Y188" s="197">
        <f>X188*K188</f>
        <v>0</v>
      </c>
      <c r="Z188" s="197">
        <v>0</v>
      </c>
      <c r="AA188" s="196">
        <f>Z188*K188</f>
        <v>0</v>
      </c>
      <c r="AR188" s="192" t="s">
        <v>135</v>
      </c>
      <c r="AT188" s="192" t="s">
        <v>336</v>
      </c>
      <c r="AU188" s="192" t="s">
        <v>76</v>
      </c>
      <c r="AY188" s="192" t="s">
        <v>127</v>
      </c>
      <c r="BE188" s="195">
        <f>IF(U188="základní",N188,0)</f>
        <v>0</v>
      </c>
      <c r="BF188" s="195">
        <f>IF(U188="snížená",N188,0)</f>
        <v>0</v>
      </c>
      <c r="BG188" s="195">
        <f>IF(U188="zákl. přenesená",N188,0)</f>
        <v>0</v>
      </c>
      <c r="BH188" s="195">
        <f>IF(U188="sníž. přenesená",N188,0)</f>
        <v>0</v>
      </c>
      <c r="BI188" s="195">
        <f>IF(U188="nulová",N188,0)</f>
        <v>0</v>
      </c>
      <c r="BJ188" s="192" t="s">
        <v>74</v>
      </c>
      <c r="BK188" s="195">
        <f>ROUND(L188*K188,2)</f>
        <v>0</v>
      </c>
      <c r="BL188" s="192" t="s">
        <v>135</v>
      </c>
      <c r="BM188" s="192" t="s">
        <v>1219</v>
      </c>
    </row>
    <row r="189" spans="2:65" s="330" customFormat="1" ht="25.5" customHeight="1" x14ac:dyDescent="0.3">
      <c r="B189" s="206"/>
      <c r="C189" s="205" t="s">
        <v>184</v>
      </c>
      <c r="D189" s="205" t="s">
        <v>336</v>
      </c>
      <c r="E189" s="204" t="s">
        <v>1218</v>
      </c>
      <c r="F189" s="532" t="s">
        <v>1217</v>
      </c>
      <c r="G189" s="532"/>
      <c r="H189" s="532"/>
      <c r="I189" s="532"/>
      <c r="J189" s="203" t="s">
        <v>391</v>
      </c>
      <c r="K189" s="202">
        <v>20</v>
      </c>
      <c r="L189" s="533"/>
      <c r="M189" s="533"/>
      <c r="N189" s="533"/>
      <c r="O189" s="533"/>
      <c r="P189" s="533"/>
      <c r="Q189" s="533"/>
      <c r="R189" s="338"/>
      <c r="T189" s="199" t="s">
        <v>5</v>
      </c>
      <c r="U189" s="198" t="s">
        <v>37</v>
      </c>
      <c r="V189" s="197">
        <v>5.1999999999999998E-2</v>
      </c>
      <c r="W189" s="197">
        <f>V189*K189</f>
        <v>1.04</v>
      </c>
      <c r="X189" s="197">
        <v>0</v>
      </c>
      <c r="Y189" s="197">
        <f>X189*K189</f>
        <v>0</v>
      </c>
      <c r="Z189" s="197">
        <v>0</v>
      </c>
      <c r="AA189" s="196">
        <f>Z189*K189</f>
        <v>0</v>
      </c>
      <c r="AR189" s="192" t="s">
        <v>135</v>
      </c>
      <c r="AT189" s="192" t="s">
        <v>336</v>
      </c>
      <c r="AU189" s="192" t="s">
        <v>76</v>
      </c>
      <c r="AY189" s="192" t="s">
        <v>127</v>
      </c>
      <c r="BE189" s="195">
        <f>IF(U189="základní",N189,0)</f>
        <v>0</v>
      </c>
      <c r="BF189" s="195">
        <f>IF(U189="snížená",N189,0)</f>
        <v>0</v>
      </c>
      <c r="BG189" s="195">
        <f>IF(U189="zákl. přenesená",N189,0)</f>
        <v>0</v>
      </c>
      <c r="BH189" s="195">
        <f>IF(U189="sníž. přenesená",N189,0)</f>
        <v>0</v>
      </c>
      <c r="BI189" s="195">
        <f>IF(U189="nulová",N189,0)</f>
        <v>0</v>
      </c>
      <c r="BJ189" s="192" t="s">
        <v>74</v>
      </c>
      <c r="BK189" s="195">
        <f>ROUND(L189*K189,2)</f>
        <v>0</v>
      </c>
      <c r="BL189" s="192" t="s">
        <v>135</v>
      </c>
      <c r="BM189" s="192" t="s">
        <v>1216</v>
      </c>
    </row>
    <row r="190" spans="2:65" s="330" customFormat="1" ht="25.5" customHeight="1" x14ac:dyDescent="0.3">
      <c r="B190" s="206"/>
      <c r="C190" s="205" t="s">
        <v>196</v>
      </c>
      <c r="D190" s="205" t="s">
        <v>336</v>
      </c>
      <c r="E190" s="204" t="s">
        <v>1215</v>
      </c>
      <c r="F190" s="532" t="s">
        <v>1214</v>
      </c>
      <c r="G190" s="532"/>
      <c r="H190" s="532"/>
      <c r="I190" s="532"/>
      <c r="J190" s="203" t="s">
        <v>391</v>
      </c>
      <c r="K190" s="202">
        <v>40</v>
      </c>
      <c r="L190" s="533"/>
      <c r="M190" s="533"/>
      <c r="N190" s="533"/>
      <c r="O190" s="533"/>
      <c r="P190" s="533"/>
      <c r="Q190" s="533"/>
      <c r="R190" s="338"/>
      <c r="T190" s="199" t="s">
        <v>5</v>
      </c>
      <c r="U190" s="198" t="s">
        <v>37</v>
      </c>
      <c r="V190" s="197">
        <v>4.5999999999999999E-2</v>
      </c>
      <c r="W190" s="197">
        <f>V190*K190</f>
        <v>1.8399999999999999</v>
      </c>
      <c r="X190" s="197">
        <v>0</v>
      </c>
      <c r="Y190" s="197">
        <f>X190*K190</f>
        <v>0</v>
      </c>
      <c r="Z190" s="197">
        <v>0</v>
      </c>
      <c r="AA190" s="196">
        <f>Z190*K190</f>
        <v>0</v>
      </c>
      <c r="AR190" s="192" t="s">
        <v>135</v>
      </c>
      <c r="AT190" s="192" t="s">
        <v>336</v>
      </c>
      <c r="AU190" s="192" t="s">
        <v>76</v>
      </c>
      <c r="AY190" s="192" t="s">
        <v>127</v>
      </c>
      <c r="BE190" s="195">
        <f>IF(U190="základní",N190,0)</f>
        <v>0</v>
      </c>
      <c r="BF190" s="195">
        <f>IF(U190="snížená",N190,0)</f>
        <v>0</v>
      </c>
      <c r="BG190" s="195">
        <f>IF(U190="zákl. přenesená",N190,0)</f>
        <v>0</v>
      </c>
      <c r="BH190" s="195">
        <f>IF(U190="sníž. přenesená",N190,0)</f>
        <v>0</v>
      </c>
      <c r="BI190" s="195">
        <f>IF(U190="nulová",N190,0)</f>
        <v>0</v>
      </c>
      <c r="BJ190" s="192" t="s">
        <v>74</v>
      </c>
      <c r="BK190" s="195">
        <f>ROUND(L190*K190,2)</f>
        <v>0</v>
      </c>
      <c r="BL190" s="192" t="s">
        <v>135</v>
      </c>
      <c r="BM190" s="192" t="s">
        <v>1213</v>
      </c>
    </row>
    <row r="191" spans="2:65" s="330" customFormat="1" ht="25.5" customHeight="1" x14ac:dyDescent="0.3">
      <c r="B191" s="206"/>
      <c r="C191" s="205" t="s">
        <v>159</v>
      </c>
      <c r="D191" s="205" t="s">
        <v>336</v>
      </c>
      <c r="E191" s="204" t="s">
        <v>1212</v>
      </c>
      <c r="F191" s="532" t="s">
        <v>1211</v>
      </c>
      <c r="G191" s="532"/>
      <c r="H191" s="532"/>
      <c r="I191" s="532"/>
      <c r="J191" s="203" t="s">
        <v>391</v>
      </c>
      <c r="K191" s="202">
        <v>1251</v>
      </c>
      <c r="L191" s="533"/>
      <c r="M191" s="533"/>
      <c r="N191" s="533"/>
      <c r="O191" s="533"/>
      <c r="P191" s="533"/>
      <c r="Q191" s="533"/>
      <c r="R191" s="338"/>
      <c r="T191" s="199" t="s">
        <v>5</v>
      </c>
      <c r="U191" s="294" t="s">
        <v>37</v>
      </c>
      <c r="V191" s="293">
        <v>4.5999999999999999E-2</v>
      </c>
      <c r="W191" s="293">
        <f>V191*K191</f>
        <v>57.545999999999999</v>
      </c>
      <c r="X191" s="293">
        <v>0</v>
      </c>
      <c r="Y191" s="293">
        <f>X191*K191</f>
        <v>0</v>
      </c>
      <c r="Z191" s="293">
        <v>0</v>
      </c>
      <c r="AA191" s="292">
        <f>Z191*K191</f>
        <v>0</v>
      </c>
      <c r="AR191" s="192" t="s">
        <v>135</v>
      </c>
      <c r="AT191" s="192" t="s">
        <v>336</v>
      </c>
      <c r="AU191" s="192" t="s">
        <v>76</v>
      </c>
      <c r="AY191" s="192" t="s">
        <v>127</v>
      </c>
      <c r="BE191" s="195">
        <f>IF(U191="základní",N191,0)</f>
        <v>0</v>
      </c>
      <c r="BF191" s="195">
        <f>IF(U191="snížená",N191,0)</f>
        <v>0</v>
      </c>
      <c r="BG191" s="195">
        <f>IF(U191="zákl. přenesená",N191,0)</f>
        <v>0</v>
      </c>
      <c r="BH191" s="195">
        <f>IF(U191="sníž. přenesená",N191,0)</f>
        <v>0</v>
      </c>
      <c r="BI191" s="195">
        <f>IF(U191="nulová",N191,0)</f>
        <v>0</v>
      </c>
      <c r="BJ191" s="192" t="s">
        <v>74</v>
      </c>
      <c r="BK191" s="195">
        <f>ROUND(L191*K191,2)</f>
        <v>0</v>
      </c>
      <c r="BL191" s="192" t="s">
        <v>135</v>
      </c>
      <c r="BM191" s="192" t="s">
        <v>1210</v>
      </c>
    </row>
    <row r="192" spans="2:65" s="330" customFormat="1" ht="6.95" customHeight="1" x14ac:dyDescent="0.3">
      <c r="B192" s="191"/>
      <c r="C192" s="190"/>
      <c r="D192" s="190"/>
      <c r="E192" s="190"/>
      <c r="F192" s="190"/>
      <c r="G192" s="190"/>
      <c r="H192" s="190"/>
      <c r="I192" s="190"/>
      <c r="J192" s="190"/>
      <c r="K192" s="190"/>
      <c r="L192" s="190"/>
      <c r="M192" s="190"/>
      <c r="N192" s="190"/>
      <c r="O192" s="190"/>
      <c r="P192" s="190"/>
      <c r="Q192" s="190"/>
      <c r="R192" s="238"/>
    </row>
  </sheetData>
  <mergeCells count="245">
    <mergeCell ref="O12:P12"/>
    <mergeCell ref="O14:P14"/>
    <mergeCell ref="O15:P15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7:P17"/>
    <mergeCell ref="O18:P18"/>
    <mergeCell ref="O20:P20"/>
    <mergeCell ref="O21:P21"/>
    <mergeCell ref="E24:L24"/>
    <mergeCell ref="M27:P27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C111:Q111"/>
    <mergeCell ref="F113:P113"/>
    <mergeCell ref="F114:P114"/>
    <mergeCell ref="N89:Q89"/>
    <mergeCell ref="N90:Q90"/>
    <mergeCell ref="N91:Q91"/>
    <mergeCell ref="N92:Q92"/>
    <mergeCell ref="N93:Q93"/>
    <mergeCell ref="N94:Q94"/>
    <mergeCell ref="N95:Q95"/>
    <mergeCell ref="N98:Q98"/>
    <mergeCell ref="N99:Q99"/>
    <mergeCell ref="N100:Q100"/>
    <mergeCell ref="N101:Q101"/>
    <mergeCell ref="N103:Q103"/>
    <mergeCell ref="L105:Q105"/>
    <mergeCell ref="N96:Q96"/>
    <mergeCell ref="N97:Q97"/>
    <mergeCell ref="M116:P116"/>
    <mergeCell ref="M118:Q118"/>
    <mergeCell ref="M119:Q119"/>
    <mergeCell ref="F121:I121"/>
    <mergeCell ref="L121:M121"/>
    <mergeCell ref="N121:Q121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F132:I132"/>
    <mergeCell ref="L132:M132"/>
    <mergeCell ref="N132:Q132"/>
    <mergeCell ref="F133:I133"/>
    <mergeCell ref="L133:M133"/>
    <mergeCell ref="N133:Q133"/>
    <mergeCell ref="L131:M131"/>
    <mergeCell ref="N131:Q131"/>
    <mergeCell ref="F135:I135"/>
    <mergeCell ref="L135:M135"/>
    <mergeCell ref="N135:Q135"/>
    <mergeCell ref="F136:I136"/>
    <mergeCell ref="L136:M136"/>
    <mergeCell ref="N136:Q136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51:I151"/>
    <mergeCell ref="L151:M151"/>
    <mergeCell ref="N151:Q151"/>
    <mergeCell ref="F143:I143"/>
    <mergeCell ref="L143:M143"/>
    <mergeCell ref="N143:Q143"/>
    <mergeCell ref="F144:I144"/>
    <mergeCell ref="L144:M144"/>
    <mergeCell ref="N144:Q144"/>
    <mergeCell ref="F145:I145"/>
    <mergeCell ref="F147:I147"/>
    <mergeCell ref="L147:M147"/>
    <mergeCell ref="N147:Q147"/>
    <mergeCell ref="F149:I149"/>
    <mergeCell ref="L149:M149"/>
    <mergeCell ref="N149:Q149"/>
    <mergeCell ref="N146:Q146"/>
    <mergeCell ref="N148:Q148"/>
    <mergeCell ref="N150:Q150"/>
    <mergeCell ref="L145:M145"/>
    <mergeCell ref="N145:Q145"/>
    <mergeCell ref="F152:I152"/>
    <mergeCell ref="L152:M152"/>
    <mergeCell ref="N152:Q152"/>
    <mergeCell ref="F153:I153"/>
    <mergeCell ref="L153:M153"/>
    <mergeCell ref="N153:Q153"/>
    <mergeCell ref="F155:I155"/>
    <mergeCell ref="L155:M155"/>
    <mergeCell ref="N155:Q155"/>
    <mergeCell ref="N154:Q154"/>
    <mergeCell ref="F156:I156"/>
    <mergeCell ref="L156:M156"/>
    <mergeCell ref="N156:Q156"/>
    <mergeCell ref="F159:I159"/>
    <mergeCell ref="L159:M159"/>
    <mergeCell ref="N159:Q159"/>
    <mergeCell ref="F160:I160"/>
    <mergeCell ref="L160:M160"/>
    <mergeCell ref="N157:Q157"/>
    <mergeCell ref="N158:Q158"/>
    <mergeCell ref="N160:Q160"/>
    <mergeCell ref="F166:I166"/>
    <mergeCell ref="L166:M166"/>
    <mergeCell ref="N166:Q166"/>
    <mergeCell ref="F161:I161"/>
    <mergeCell ref="L161:M161"/>
    <mergeCell ref="N161:Q161"/>
    <mergeCell ref="F162:I162"/>
    <mergeCell ref="L162:M162"/>
    <mergeCell ref="N162:Q162"/>
    <mergeCell ref="F163:I163"/>
    <mergeCell ref="F164:I164"/>
    <mergeCell ref="L164:M164"/>
    <mergeCell ref="N164:Q164"/>
    <mergeCell ref="F165:I165"/>
    <mergeCell ref="L165:M165"/>
    <mergeCell ref="N165:Q165"/>
    <mergeCell ref="L163:M163"/>
    <mergeCell ref="N163:Q163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N183:Q183"/>
    <mergeCell ref="F184:I184"/>
    <mergeCell ref="L184:M184"/>
    <mergeCell ref="N184:Q184"/>
    <mergeCell ref="F187:I187"/>
    <mergeCell ref="L187:M187"/>
    <mergeCell ref="N187:Q187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H1:K1"/>
    <mergeCell ref="S2:AC2"/>
    <mergeCell ref="F191:I191"/>
    <mergeCell ref="L191:M191"/>
    <mergeCell ref="N191:Q191"/>
    <mergeCell ref="N122:Q122"/>
    <mergeCell ref="N123:Q123"/>
    <mergeCell ref="N124:Q124"/>
    <mergeCell ref="N137:Q137"/>
    <mergeCell ref="N142:Q142"/>
    <mergeCell ref="F189:I189"/>
    <mergeCell ref="L189:M189"/>
    <mergeCell ref="N189:Q189"/>
    <mergeCell ref="F190:I190"/>
    <mergeCell ref="L190:M190"/>
    <mergeCell ref="N190:Q190"/>
    <mergeCell ref="N176:Q176"/>
    <mergeCell ref="N185:Q185"/>
    <mergeCell ref="N186:Q186"/>
    <mergeCell ref="F188:I188"/>
    <mergeCell ref="L188:M188"/>
    <mergeCell ref="N188:Q188"/>
    <mergeCell ref="F183:I183"/>
    <mergeCell ref="L183:M183"/>
  </mergeCell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D.1.1 - Architektonicko -...</vt:lpstr>
      <vt:lpstr>D.1.4.a - Valdice - moder...</vt:lpstr>
      <vt:lpstr>D.1.4.b - Valdice - moder...</vt:lpstr>
      <vt:lpstr>D.1.4.c - 01 - Zařízení p...</vt:lpstr>
      <vt:lpstr>D.1.4.d - 01 - Zařízení v...</vt:lpstr>
      <vt:lpstr>D.1.4.d - 02 - Zařízení v...</vt:lpstr>
      <vt:lpstr>D.1.4.d - 03 - Zařízení v...</vt:lpstr>
      <vt:lpstr>D.1.4.g Kotelna KD</vt:lpstr>
      <vt:lpstr>'D.1.1 - Architektonicko -...'!Názvy_tisku</vt:lpstr>
      <vt:lpstr>'D.1.4.a - Valdice - moder...'!Názvy_tisku</vt:lpstr>
      <vt:lpstr>'D.1.4.b - Valdice - moder...'!Názvy_tisku</vt:lpstr>
      <vt:lpstr>'D.1.4.c - 01 - Zařízení p...'!Názvy_tisku</vt:lpstr>
      <vt:lpstr>'D.1.4.d - 01 - Zařízení v...'!Názvy_tisku</vt:lpstr>
      <vt:lpstr>'D.1.4.d - 02 - Zařízení v...'!Názvy_tisku</vt:lpstr>
      <vt:lpstr>'D.1.4.d - 03 - Zařízení v...'!Názvy_tisku</vt:lpstr>
      <vt:lpstr>'D.1.4.g Kotelna KD'!Názvy_tisku</vt:lpstr>
      <vt:lpstr>'Rekapitulace stavby'!Názvy_tisku</vt:lpstr>
      <vt:lpstr>'D.1.1 - Architektonicko -...'!Oblast_tisku</vt:lpstr>
      <vt:lpstr>'D.1.4.a - Valdice - moder...'!Oblast_tisku</vt:lpstr>
      <vt:lpstr>'D.1.4.b - Valdice - moder...'!Oblast_tisku</vt:lpstr>
      <vt:lpstr>'D.1.4.c - 01 - Zařízení p...'!Oblast_tisku</vt:lpstr>
      <vt:lpstr>'D.1.4.d - 01 - Zařízení v...'!Oblast_tisku</vt:lpstr>
      <vt:lpstr>'D.1.4.d - 02 - Zařízení v...'!Oblast_tisku</vt:lpstr>
      <vt:lpstr>'D.1.4.d - 03 - Zařízení v...'!Oblast_tisku</vt:lpstr>
      <vt:lpstr>'D.1.4.g Kotelna KD'!Oblast_tisku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Hovorka</dc:creator>
  <cp:lastModifiedBy>Martin Hovorka</cp:lastModifiedBy>
  <cp:lastPrinted>2018-05-23T16:05:12Z</cp:lastPrinted>
  <dcterms:created xsi:type="dcterms:W3CDTF">2018-05-08T18:55:26Z</dcterms:created>
  <dcterms:modified xsi:type="dcterms:W3CDTF">2018-05-23T18:39:57Z</dcterms:modified>
</cp:coreProperties>
</file>